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5-23 вагон-дома\2 Документация\"/>
    </mc:Choice>
  </mc:AlternateContent>
  <xr:revisionPtr revIDLastSave="0" documentId="8_{821360F8-1914-4434-B240-017E3B9A70E8}" xr6:coauthVersionLast="47" xr6:coauthVersionMax="47" xr10:uidLastSave="{00000000-0000-0000-0000-000000000000}"/>
  <workbookProtection workbookAlgorithmName="SHA-512" workbookHashValue="hPatjr5LeN0mSMLlE/go8rAXXa+Chgb24C/LFw6hlyKVamfDV5RuxL2RT1sCgnB0MRh5pVk5/7HXsdNDDMMWWQ==" workbookSaltValue="1kIWfB0+lh6HRMk1gHhbeA==" workbookSpinCount="100000" lockStructure="1"/>
  <bookViews>
    <workbookView xWindow="28680" yWindow="-120" windowWidth="29040" windowHeight="1584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критерии!$A$2:$K$434</definedName>
    <definedName name="_xlnm.Print_Titles" localSheetId="1">критерии!$1:$2</definedName>
    <definedName name="_xlnm.Print_Titles" localSheetId="2">'Лист самооценки'!$5:$23</definedName>
    <definedName name="_xlnm.Print_Area" localSheetId="1">критерии!$B$1:$K$434</definedName>
    <definedName name="_xlnm.Print_Area" localSheetId="2">'Лист самооценки'!$A$2:$M$126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6" i="8" l="1"/>
  <c r="E116" i="8"/>
  <c r="K25" i="8"/>
  <c r="J123" i="8" l="1"/>
  <c r="J122" i="8"/>
  <c r="E122" i="8"/>
  <c r="H123" i="8"/>
  <c r="G123" i="8"/>
  <c r="E123" i="8"/>
  <c r="H122" i="8"/>
  <c r="G122" i="8"/>
  <c r="J113" i="8"/>
  <c r="J112" i="8"/>
  <c r="G112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4" i="8"/>
  <c r="J115" i="8"/>
  <c r="J116" i="8"/>
  <c r="J117" i="8"/>
  <c r="J118" i="8"/>
  <c r="J119" i="8"/>
  <c r="J120" i="8"/>
  <c r="J124" i="8"/>
  <c r="J125" i="8"/>
  <c r="J94" i="8"/>
  <c r="J52" i="8"/>
  <c r="J50" i="8"/>
  <c r="J61" i="8" s="1"/>
  <c r="J49" i="8"/>
  <c r="J53" i="8" s="1"/>
  <c r="J43" i="8"/>
  <c r="J44" i="8"/>
  <c r="J45" i="8"/>
  <c r="J46" i="8"/>
  <c r="J47" i="8"/>
  <c r="J48" i="8"/>
  <c r="J51" i="8"/>
  <c r="J62" i="8"/>
  <c r="J63" i="8"/>
  <c r="J64" i="8"/>
  <c r="J65" i="8"/>
  <c r="J66" i="8"/>
  <c r="J67" i="8"/>
  <c r="J68" i="8"/>
  <c r="J69" i="8"/>
  <c r="J70" i="8"/>
  <c r="J71" i="8"/>
  <c r="J72" i="8" s="1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42" i="8"/>
  <c r="J27" i="8"/>
  <c r="J28" i="8"/>
  <c r="J29" i="8"/>
  <c r="J30" i="8"/>
  <c r="J31" i="8"/>
  <c r="J33" i="8"/>
  <c r="J34" i="8"/>
  <c r="J35" i="8"/>
  <c r="J36" i="8"/>
  <c r="J37" i="8"/>
  <c r="J38" i="8"/>
  <c r="J39" i="8"/>
  <c r="J40" i="8"/>
  <c r="J26" i="8"/>
  <c r="J32" i="8" s="1"/>
  <c r="G44" i="8"/>
  <c r="E44" i="8"/>
  <c r="G43" i="8"/>
  <c r="E43" i="8"/>
  <c r="J121" i="8" l="1"/>
  <c r="J111" i="8"/>
  <c r="J54" i="8"/>
  <c r="J56" i="8"/>
  <c r="J57" i="8"/>
  <c r="J58" i="8"/>
  <c r="J59" i="8"/>
  <c r="J55" i="8"/>
  <c r="J60" i="8"/>
  <c r="H30" i="8"/>
  <c r="G30" i="8"/>
  <c r="B57" i="6"/>
  <c r="B58" i="6" s="1"/>
  <c r="A57" i="6"/>
  <c r="A58" i="6" s="1"/>
  <c r="G121" i="8"/>
  <c r="G120" i="8"/>
  <c r="G119" i="8"/>
  <c r="G118" i="8"/>
  <c r="G117" i="8"/>
  <c r="G115" i="8"/>
  <c r="G108" i="8"/>
  <c r="G107" i="8"/>
  <c r="G106" i="8"/>
  <c r="G114" i="8"/>
  <c r="G113" i="8"/>
  <c r="G111" i="8"/>
  <c r="G110" i="8"/>
  <c r="G109" i="8"/>
  <c r="G105" i="8"/>
  <c r="G104" i="8"/>
  <c r="G103" i="8"/>
  <c r="G102" i="8"/>
  <c r="G101" i="8"/>
  <c r="G100" i="8"/>
  <c r="G99" i="8"/>
  <c r="G98" i="8"/>
  <c r="G97" i="8"/>
  <c r="G96" i="8"/>
  <c r="G95" i="8"/>
  <c r="G94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49" i="8"/>
  <c r="G48" i="8"/>
  <c r="G47" i="8"/>
  <c r="G50" i="8"/>
  <c r="G46" i="8"/>
  <c r="G45" i="8"/>
  <c r="G42" i="8"/>
  <c r="G40" i="8"/>
  <c r="G39" i="8"/>
  <c r="G38" i="8"/>
  <c r="G37" i="8"/>
  <c r="G36" i="8"/>
  <c r="G35" i="8"/>
  <c r="G34" i="8"/>
  <c r="G33" i="8"/>
  <c r="G31" i="8"/>
  <c r="G29" i="8"/>
  <c r="G27" i="8"/>
  <c r="G26" i="8"/>
  <c r="G25" i="8"/>
  <c r="H118" i="8"/>
  <c r="H39" i="8"/>
  <c r="B367" i="6"/>
  <c r="B368" i="6" s="1"/>
  <c r="A367" i="6"/>
  <c r="A368" i="6" s="1"/>
  <c r="B90" i="6" l="1"/>
  <c r="B91" i="6" s="1"/>
  <c r="A90" i="6"/>
  <c r="A91" i="6" s="1"/>
  <c r="A336" i="6"/>
  <c r="A337" i="6" s="1"/>
  <c r="J191" i="6"/>
  <c r="J190" i="6"/>
  <c r="B311" i="6" l="1"/>
  <c r="H52" i="8" l="1"/>
  <c r="H51" i="8"/>
  <c r="B151" i="6"/>
  <c r="B152" i="6" s="1"/>
  <c r="B146" i="6"/>
  <c r="A151" i="6"/>
  <c r="A152" i="6" s="1"/>
  <c r="A146" i="6"/>
  <c r="A147" i="6" s="1"/>
  <c r="A148" i="6" s="1"/>
  <c r="A149" i="6" s="1"/>
  <c r="H78" i="8"/>
  <c r="H87" i="8"/>
  <c r="H86" i="8"/>
  <c r="B147" i="6" l="1"/>
  <c r="B148" i="6" s="1"/>
  <c r="B149" i="6" s="1"/>
  <c r="H104" i="8" l="1"/>
  <c r="B321" i="6"/>
  <c r="B322" i="6" s="1"/>
  <c r="A321" i="6"/>
  <c r="A322" i="6" s="1"/>
  <c r="H31" i="8" l="1"/>
  <c r="H29" i="8"/>
  <c r="J188" i="6" l="1"/>
  <c r="J187" i="6"/>
  <c r="J185" i="6"/>
  <c r="J184" i="6"/>
  <c r="J182" i="6"/>
  <c r="J181" i="6"/>
  <c r="J179" i="6"/>
  <c r="J178" i="6"/>
  <c r="B60" i="6" l="1"/>
  <c r="B61" i="6" s="1"/>
  <c r="A60" i="6"/>
  <c r="A61" i="6" s="1"/>
  <c r="F40" i="6" l="1"/>
  <c r="B387" i="6" l="1"/>
  <c r="B388" i="6" s="1"/>
  <c r="B389" i="6" s="1"/>
  <c r="B382" i="6"/>
  <c r="B383" i="6" s="1"/>
  <c r="B384" i="6" s="1"/>
  <c r="B370" i="6"/>
  <c r="B371" i="6" s="1"/>
  <c r="B363" i="6"/>
  <c r="B364" i="6" s="1"/>
  <c r="B365" i="6" s="1"/>
  <c r="B356" i="6"/>
  <c r="B357" i="6" s="1"/>
  <c r="B353" i="6"/>
  <c r="B354" i="6" s="1"/>
  <c r="B348" i="6"/>
  <c r="B349" i="6" s="1"/>
  <c r="B350" i="6" s="1"/>
  <c r="B342" i="6"/>
  <c r="B343" i="6" s="1"/>
  <c r="B333" i="6"/>
  <c r="B334" i="6" s="1"/>
  <c r="B330" i="6"/>
  <c r="B331" i="6" s="1"/>
  <c r="B325" i="6"/>
  <c r="B326" i="6" s="1"/>
  <c r="B327" i="6" s="1"/>
  <c r="B328" i="6" s="1"/>
  <c r="B318" i="6"/>
  <c r="B319" i="6" s="1"/>
  <c r="B315" i="6"/>
  <c r="B316" i="6" s="1"/>
  <c r="B312" i="6"/>
  <c r="B313" i="6" s="1"/>
  <c r="B309" i="6"/>
  <c r="B310" i="6" s="1"/>
  <c r="B306" i="6"/>
  <c r="B307" i="6" s="1"/>
  <c r="B303" i="6"/>
  <c r="B304" i="6" s="1"/>
  <c r="B299" i="6"/>
  <c r="B300" i="6" s="1"/>
  <c r="B296" i="6"/>
  <c r="B297" i="6" s="1"/>
  <c r="B293" i="6"/>
  <c r="B294" i="6" s="1"/>
  <c r="B288" i="6"/>
  <c r="B289" i="6" s="1"/>
  <c r="B290" i="6" s="1"/>
  <c r="B291" i="6" s="1"/>
  <c r="B281" i="6"/>
  <c r="B282" i="6" s="1"/>
  <c r="B283" i="6" s="1"/>
  <c r="B284" i="6" s="1"/>
  <c r="B276" i="6"/>
  <c r="B277" i="6" s="1"/>
  <c r="B278" i="6" s="1"/>
  <c r="B279" i="6" s="1"/>
  <c r="B270" i="6"/>
  <c r="B271" i="6" s="1"/>
  <c r="B272" i="6" s="1"/>
  <c r="B273" i="6" s="1"/>
  <c r="B265" i="6"/>
  <c r="B266" i="6" s="1"/>
  <c r="B267" i="6" s="1"/>
  <c r="B268" i="6" s="1"/>
  <c r="B260" i="6"/>
  <c r="B261" i="6" s="1"/>
  <c r="B262" i="6" s="1"/>
  <c r="B257" i="6"/>
  <c r="B258" i="6" s="1"/>
  <c r="B254" i="6"/>
  <c r="B255" i="6" s="1"/>
  <c r="B251" i="6"/>
  <c r="B252" i="6" s="1"/>
  <c r="B248" i="6"/>
  <c r="B249" i="6" s="1"/>
  <c r="B245" i="6"/>
  <c r="B246" i="6" s="1"/>
  <c r="B242" i="6"/>
  <c r="B243" i="6" s="1"/>
  <c r="B239" i="6"/>
  <c r="B240" i="6" s="1"/>
  <c r="B236" i="6"/>
  <c r="B237" i="6" s="1"/>
  <c r="B231" i="6"/>
  <c r="B232" i="6" s="1"/>
  <c r="B233" i="6" s="1"/>
  <c r="A231" i="6"/>
  <c r="A232" i="6" s="1"/>
  <c r="A233" i="6" s="1"/>
  <c r="B226" i="6"/>
  <c r="B227" i="6" s="1"/>
  <c r="B228" i="6" s="1"/>
  <c r="B229" i="6" s="1"/>
  <c r="B223" i="6"/>
  <c r="B224" i="6" s="1"/>
  <c r="B220" i="6"/>
  <c r="B221" i="6" s="1"/>
  <c r="B215" i="6"/>
  <c r="B216" i="6" s="1"/>
  <c r="B217" i="6" s="1"/>
  <c r="B218" i="6" s="1"/>
  <c r="B210" i="6"/>
  <c r="B211" i="6" s="1"/>
  <c r="B212" i="6" s="1"/>
  <c r="B213" i="6" s="1"/>
  <c r="B205" i="6"/>
  <c r="B206" i="6" s="1"/>
  <c r="B207" i="6" s="1"/>
  <c r="B208" i="6" s="1"/>
  <c r="B200" i="6"/>
  <c r="B201" i="6" s="1"/>
  <c r="B202" i="6" s="1"/>
  <c r="B203" i="6" s="1"/>
  <c r="B196" i="6"/>
  <c r="B197" i="6" s="1"/>
  <c r="B193" i="6"/>
  <c r="B194" i="6" s="1"/>
  <c r="B190" i="6"/>
  <c r="B191" i="6" s="1"/>
  <c r="B187" i="6"/>
  <c r="B188" i="6" s="1"/>
  <c r="B184" i="6"/>
  <c r="B185" i="6" s="1"/>
  <c r="B181" i="6"/>
  <c r="B182" i="6" s="1"/>
  <c r="B178" i="6"/>
  <c r="B179" i="6" s="1"/>
  <c r="B175" i="6"/>
  <c r="B176" i="6" s="1"/>
  <c r="B169" i="6"/>
  <c r="B170" i="6" s="1"/>
  <c r="B171" i="6" s="1"/>
  <c r="B172" i="6" s="1"/>
  <c r="B173" i="6" s="1"/>
  <c r="B160" i="6"/>
  <c r="B161" i="6" s="1"/>
  <c r="B162" i="6" s="1"/>
  <c r="B163" i="6" s="1"/>
  <c r="B164" i="6" s="1"/>
  <c r="B165" i="6" s="1"/>
  <c r="B166" i="6" s="1"/>
  <c r="B157" i="6"/>
  <c r="B158" i="6" s="1"/>
  <c r="B154" i="6"/>
  <c r="B155" i="6" s="1"/>
  <c r="B143" i="6"/>
  <c r="B144" i="6" s="1"/>
  <c r="B140" i="6"/>
  <c r="B141" i="6" s="1"/>
  <c r="B137" i="6"/>
  <c r="B138" i="6" s="1"/>
  <c r="B133" i="6"/>
  <c r="B134" i="6" s="1"/>
  <c r="B130" i="6"/>
  <c r="B131" i="6" s="1"/>
  <c r="B120" i="6"/>
  <c r="B115" i="6"/>
  <c r="B116" i="6" s="1"/>
  <c r="B112" i="6"/>
  <c r="B113" i="6" s="1"/>
  <c r="B109" i="6"/>
  <c r="B110" i="6" s="1"/>
  <c r="B106" i="6"/>
  <c r="B107" i="6" s="1"/>
  <c r="B103" i="6"/>
  <c r="B104" i="6" s="1"/>
  <c r="B100" i="6"/>
  <c r="B101" i="6" s="1"/>
  <c r="B97" i="6"/>
  <c r="B98" i="6" s="1"/>
  <c r="B93" i="6"/>
  <c r="B94" i="6" s="1"/>
  <c r="B87" i="6"/>
  <c r="B84" i="6"/>
  <c r="B85" i="6" s="1"/>
  <c r="B80" i="6"/>
  <c r="B81" i="6" s="1"/>
  <c r="B77" i="6"/>
  <c r="B78" i="6" s="1"/>
  <c r="B74" i="6"/>
  <c r="B75" i="6" s="1"/>
  <c r="B71" i="6"/>
  <c r="B72" i="6" s="1"/>
  <c r="B64" i="6"/>
  <c r="B65" i="6" s="1"/>
  <c r="B66" i="6" s="1"/>
  <c r="B67" i="6" s="1"/>
  <c r="B68" i="6" s="1"/>
  <c r="B69" i="6" s="1"/>
  <c r="B54" i="6"/>
  <c r="B55" i="6" s="1"/>
  <c r="B51" i="6"/>
  <c r="B52" i="6" s="1"/>
  <c r="B48" i="6"/>
  <c r="B49" i="6" s="1"/>
  <c r="B45" i="6"/>
  <c r="B46" i="6" s="1"/>
  <c r="B41" i="6"/>
  <c r="B121" i="6" l="1"/>
  <c r="B122" i="6" s="1"/>
  <c r="B88" i="6"/>
  <c r="B42" i="6"/>
  <c r="A257" i="6"/>
  <c r="A258" i="6" s="1"/>
  <c r="A260" i="6" s="1"/>
  <c r="A261" i="6" s="1"/>
  <c r="A262" i="6" s="1"/>
  <c r="A100" i="6"/>
  <c r="A97" i="6"/>
  <c r="A98" i="6" s="1"/>
  <c r="A101" i="6" l="1"/>
  <c r="A103" i="6" s="1"/>
  <c r="A104" i="6" s="1"/>
  <c r="A106" i="6" s="1"/>
  <c r="A107" i="6" s="1"/>
  <c r="A109" i="6" s="1"/>
  <c r="A110" i="6" s="1"/>
  <c r="A112" i="6" s="1"/>
  <c r="A113" i="6" s="1"/>
  <c r="A115" i="6" s="1"/>
  <c r="A116" i="6" s="1"/>
  <c r="B43" i="6"/>
  <c r="A54" i="6" l="1"/>
  <c r="A55" i="6" s="1"/>
  <c r="H83" i="8" l="1"/>
  <c r="A248" i="6"/>
  <c r="A249" i="6" s="1"/>
  <c r="H35" i="8"/>
  <c r="A77" i="6"/>
  <c r="A78" i="6" s="1"/>
  <c r="H121" i="8" l="1"/>
  <c r="H120" i="8"/>
  <c r="A184" i="6" l="1"/>
  <c r="A185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7" i="6"/>
  <c r="A388" i="6" s="1"/>
  <c r="A389" i="6" s="1"/>
  <c r="A382" i="6"/>
  <c r="A383" i="6" s="1"/>
  <c r="A384" i="6" s="1"/>
  <c r="A370" i="6"/>
  <c r="A371" i="6" s="1"/>
  <c r="A363" i="6"/>
  <c r="A364" i="6" s="1"/>
  <c r="A365" i="6" s="1"/>
  <c r="A356" i="6"/>
  <c r="A357" i="6" s="1"/>
  <c r="A353" i="6"/>
  <c r="A354" i="6" s="1"/>
  <c r="A348" i="6"/>
  <c r="A349" i="6" s="1"/>
  <c r="A350" i="6" s="1"/>
  <c r="A342" i="6"/>
  <c r="A343" i="6" s="1"/>
  <c r="A344" i="6" s="1"/>
  <c r="A333" i="6"/>
  <c r="A334" i="6" s="1"/>
  <c r="A330" i="6"/>
  <c r="A331" i="6" s="1"/>
  <c r="A325" i="6"/>
  <c r="A326" i="6" s="1"/>
  <c r="A327" i="6" s="1"/>
  <c r="A328" i="6" s="1"/>
  <c r="A318" i="6"/>
  <c r="A319" i="6" s="1"/>
  <c r="A315" i="6"/>
  <c r="A316" i="6" s="1"/>
  <c r="A312" i="6"/>
  <c r="A313" i="6" s="1"/>
  <c r="A309" i="6"/>
  <c r="A310" i="6" s="1"/>
  <c r="A306" i="6"/>
  <c r="A307" i="6" s="1"/>
  <c r="A303" i="6"/>
  <c r="A304" i="6" s="1"/>
  <c r="A299" i="6"/>
  <c r="A300" i="6" s="1"/>
  <c r="A296" i="6"/>
  <c r="A297" i="6" s="1"/>
  <c r="A293" i="6"/>
  <c r="A294" i="6" s="1"/>
  <c r="A288" i="6"/>
  <c r="A289" i="6" s="1"/>
  <c r="A290" i="6" s="1"/>
  <c r="A291" i="6" s="1"/>
  <c r="A281" i="6"/>
  <c r="A282" i="6" s="1"/>
  <c r="A283" i="6" s="1"/>
  <c r="A284" i="6" s="1"/>
  <c r="A276" i="6"/>
  <c r="A277" i="6" s="1"/>
  <c r="A278" i="6" s="1"/>
  <c r="A279" i="6" s="1"/>
  <c r="A270" i="6"/>
  <c r="A271" i="6" s="1"/>
  <c r="A272" i="6" s="1"/>
  <c r="A273" i="6" s="1"/>
  <c r="A265" i="6"/>
  <c r="A266" i="6" s="1"/>
  <c r="A267" i="6" s="1"/>
  <c r="A268" i="6" s="1"/>
  <c r="A254" i="6"/>
  <c r="A255" i="6" s="1"/>
  <c r="A251" i="6"/>
  <c r="A252" i="6" s="1"/>
  <c r="A245" i="6"/>
  <c r="A246" i="6" s="1"/>
  <c r="A242" i="6"/>
  <c r="A243" i="6" s="1"/>
  <c r="A239" i="6"/>
  <c r="A240" i="6" s="1"/>
  <c r="A236" i="6"/>
  <c r="A237" i="6" s="1"/>
  <c r="A226" i="6"/>
  <c r="A227" i="6" s="1"/>
  <c r="A228" i="6" s="1"/>
  <c r="A229" i="6" s="1"/>
  <c r="A223" i="6"/>
  <c r="A224" i="6" s="1"/>
  <c r="A220" i="6"/>
  <c r="A221" i="6" s="1"/>
  <c r="A215" i="6"/>
  <c r="A216" i="6" s="1"/>
  <c r="A217" i="6" s="1"/>
  <c r="A218" i="6" s="1"/>
  <c r="A210" i="6"/>
  <c r="A211" i="6" s="1"/>
  <c r="A212" i="6" s="1"/>
  <c r="A213" i="6" s="1"/>
  <c r="A205" i="6"/>
  <c r="A206" i="6" s="1"/>
  <c r="A207" i="6" s="1"/>
  <c r="A208" i="6" s="1"/>
  <c r="A200" i="6"/>
  <c r="A201" i="6" s="1"/>
  <c r="A202" i="6" s="1"/>
  <c r="A203" i="6" s="1"/>
  <c r="A196" i="6"/>
  <c r="A197" i="6" s="1"/>
  <c r="A193" i="6"/>
  <c r="A194" i="6" s="1"/>
  <c r="A190" i="6"/>
  <c r="A191" i="6" s="1"/>
  <c r="A187" i="6"/>
  <c r="A188" i="6" s="1"/>
  <c r="A181" i="6"/>
  <c r="A182" i="6" s="1"/>
  <c r="A178" i="6"/>
  <c r="A179" i="6" s="1"/>
  <c r="A175" i="6"/>
  <c r="A176" i="6" s="1"/>
  <c r="A169" i="6"/>
  <c r="A170" i="6" s="1"/>
  <c r="A171" i="6" s="1"/>
  <c r="A172" i="6" s="1"/>
  <c r="A173" i="6" s="1"/>
  <c r="A160" i="6"/>
  <c r="A161" i="6" s="1"/>
  <c r="A162" i="6" s="1"/>
  <c r="A163" i="6" s="1"/>
  <c r="A164" i="6" s="1"/>
  <c r="A165" i="6" s="1"/>
  <c r="A166" i="6" s="1"/>
  <c r="A157" i="6"/>
  <c r="A158" i="6" s="1"/>
  <c r="A154" i="6"/>
  <c r="A155" i="6" s="1"/>
  <c r="A143" i="6"/>
  <c r="A144" i="6" s="1"/>
  <c r="A140" i="6"/>
  <c r="A141" i="6" s="1"/>
  <c r="A137" i="6"/>
  <c r="A138" i="6" s="1"/>
  <c r="A133" i="6"/>
  <c r="A134" i="6" s="1"/>
  <c r="A130" i="6"/>
  <c r="A131" i="6" s="1"/>
  <c r="A120" i="6"/>
  <c r="A121" i="6" s="1"/>
  <c r="A122" i="6" s="1"/>
  <c r="A93" i="6"/>
  <c r="A94" i="6" s="1"/>
  <c r="A87" i="6"/>
  <c r="A88" i="6" s="1"/>
  <c r="A84" i="6"/>
  <c r="A85" i="6" s="1"/>
  <c r="A80" i="6"/>
  <c r="A81" i="6" s="1"/>
  <c r="A74" i="6"/>
  <c r="A75" i="6" s="1"/>
  <c r="A71" i="6"/>
  <c r="A72" i="6" s="1"/>
  <c r="A64" i="6"/>
  <c r="A65" i="6" s="1"/>
  <c r="A66" i="6" s="1"/>
  <c r="A67" i="6" s="1"/>
  <c r="A68" i="6" s="1"/>
  <c r="A69" i="6" s="1"/>
  <c r="A51" i="6"/>
  <c r="A52" i="6" s="1"/>
  <c r="A48" i="6"/>
  <c r="A49" i="6" s="1"/>
  <c r="A45" i="6"/>
  <c r="A46" i="6" s="1"/>
  <c r="A41" i="6"/>
  <c r="A345" i="6" l="1"/>
  <c r="A346" i="6" s="1"/>
  <c r="E112" i="8"/>
  <c r="A42" i="6"/>
  <c r="H81" i="8"/>
  <c r="H82" i="8"/>
  <c r="A43" i="6" l="1"/>
  <c r="H28" i="8" l="1"/>
  <c r="H25" i="8"/>
  <c r="H115" i="8" l="1"/>
  <c r="J91" i="8"/>
  <c r="J90" i="8"/>
  <c r="C17" i="8"/>
  <c r="E17" i="8"/>
  <c r="F17" i="8"/>
  <c r="E18" i="8"/>
  <c r="C125" i="8" l="1"/>
  <c r="C124" i="8"/>
  <c r="H119" i="8"/>
  <c r="H117" i="8"/>
  <c r="H116" i="8"/>
  <c r="H114" i="8"/>
  <c r="C114" i="8"/>
  <c r="H113" i="8"/>
  <c r="H111" i="8"/>
  <c r="H110" i="8"/>
  <c r="C110" i="8"/>
  <c r="H109" i="8"/>
  <c r="H108" i="8"/>
  <c r="H107" i="8"/>
  <c r="H106" i="8"/>
  <c r="H105" i="8"/>
  <c r="C105" i="8"/>
  <c r="H103" i="8"/>
  <c r="H102" i="8"/>
  <c r="H101" i="8"/>
  <c r="H100" i="8"/>
  <c r="H99" i="8"/>
  <c r="H98" i="8"/>
  <c r="C98" i="8"/>
  <c r="H97" i="8"/>
  <c r="H96" i="8"/>
  <c r="H95" i="8"/>
  <c r="H94" i="8"/>
  <c r="C94" i="8"/>
  <c r="G91" i="8"/>
  <c r="G90" i="8"/>
  <c r="C90" i="8"/>
  <c r="H89" i="8"/>
  <c r="H88" i="8"/>
  <c r="C88" i="8"/>
  <c r="H85" i="8"/>
  <c r="H84" i="8"/>
  <c r="H80" i="8"/>
  <c r="H79" i="8"/>
  <c r="C79" i="8"/>
  <c r="H77" i="8"/>
  <c r="H76" i="8"/>
  <c r="H75" i="8"/>
  <c r="H74" i="8"/>
  <c r="H73" i="8"/>
  <c r="H72" i="8"/>
  <c r="H71" i="8"/>
  <c r="C71" i="8"/>
  <c r="H70" i="8"/>
  <c r="H69" i="8"/>
  <c r="H68" i="8"/>
  <c r="H67" i="8"/>
  <c r="H66" i="8"/>
  <c r="H65" i="8"/>
  <c r="H64" i="8"/>
  <c r="H63" i="8"/>
  <c r="H62" i="8"/>
  <c r="C62" i="8"/>
  <c r="H61" i="8"/>
  <c r="H60" i="8"/>
  <c r="H59" i="8"/>
  <c r="H58" i="8"/>
  <c r="H57" i="8"/>
  <c r="H56" i="8"/>
  <c r="H55" i="8"/>
  <c r="H54" i="8"/>
  <c r="H53" i="8"/>
  <c r="H50" i="8"/>
  <c r="H49" i="8"/>
  <c r="H48" i="8"/>
  <c r="H47" i="8"/>
  <c r="C47" i="8"/>
  <c r="H46" i="8"/>
  <c r="H45" i="8"/>
  <c r="H42" i="8"/>
  <c r="C42" i="8"/>
  <c r="H40" i="8"/>
  <c r="H38" i="8"/>
  <c r="H37" i="8"/>
  <c r="C37" i="8"/>
  <c r="H36" i="8"/>
  <c r="H34" i="8"/>
  <c r="H33" i="8"/>
  <c r="H32" i="8"/>
  <c r="C32" i="8"/>
  <c r="H27" i="8"/>
  <c r="H26" i="8"/>
  <c r="C25" i="8"/>
  <c r="F21" i="8"/>
  <c r="E21" i="8"/>
  <c r="C21" i="8"/>
  <c r="F20" i="8"/>
  <c r="E20" i="8"/>
  <c r="C20" i="8"/>
  <c r="F19" i="8"/>
  <c r="E19" i="8"/>
  <c r="C19" i="8"/>
  <c r="F18" i="8"/>
  <c r="C18" i="8"/>
  <c r="E6" i="8"/>
  <c r="C6" i="8"/>
  <c r="C5" i="8"/>
  <c r="E30" i="8" l="1"/>
  <c r="K30" i="8" s="1"/>
  <c r="L30" i="8" s="1"/>
  <c r="F8" i="8"/>
  <c r="C10" i="8" s="1"/>
  <c r="E39" i="8"/>
  <c r="K39" i="8" s="1"/>
  <c r="L39" i="8" s="1"/>
  <c r="E118" i="8"/>
  <c r="E31" i="8"/>
  <c r="K31" i="8" s="1"/>
  <c r="L31" i="8" s="1"/>
  <c r="E78" i="8"/>
  <c r="K78" i="8" s="1"/>
  <c r="E52" i="8"/>
  <c r="E51" i="8"/>
  <c r="E49" i="8"/>
  <c r="F51" i="8"/>
  <c r="E104" i="8"/>
  <c r="K104" i="8" s="1"/>
  <c r="E87" i="8"/>
  <c r="K87" i="8" s="1"/>
  <c r="E86" i="8"/>
  <c r="K86" i="8" s="1"/>
  <c r="E29" i="8"/>
  <c r="K29" i="8" s="1"/>
  <c r="L29" i="8" s="1"/>
  <c r="E83" i="8"/>
  <c r="K83" i="8" s="1"/>
  <c r="E27" i="8"/>
  <c r="K27" i="8" s="1"/>
  <c r="L27" i="8" s="1"/>
  <c r="E121" i="8"/>
  <c r="K121" i="8" s="1"/>
  <c r="E36" i="8"/>
  <c r="E35" i="8"/>
  <c r="K35" i="8" s="1"/>
  <c r="L35" i="8" s="1"/>
  <c r="E120" i="8"/>
  <c r="E113" i="8"/>
  <c r="E25" i="8"/>
  <c r="E82" i="8"/>
  <c r="K82" i="8" s="1"/>
  <c r="E81" i="8"/>
  <c r="K81" i="8" s="1"/>
  <c r="E101" i="8"/>
  <c r="F57" i="8"/>
  <c r="E33" i="8"/>
  <c r="E46" i="8"/>
  <c r="K46" i="8" s="1"/>
  <c r="F54" i="8"/>
  <c r="F49" i="8"/>
  <c r="F60" i="8"/>
  <c r="E45" i="8"/>
  <c r="E38" i="8"/>
  <c r="K38" i="8" s="1"/>
  <c r="E42" i="8"/>
  <c r="K42" i="8" s="1"/>
  <c r="E32" i="8"/>
  <c r="E26" i="8"/>
  <c r="K26" i="8" s="1"/>
  <c r="E47" i="8"/>
  <c r="K47" i="8" s="1"/>
  <c r="E53" i="8"/>
  <c r="K54" i="8" s="1"/>
  <c r="F53" i="8"/>
  <c r="E55" i="8"/>
  <c r="E68" i="8"/>
  <c r="K68" i="8" s="1"/>
  <c r="F55" i="8"/>
  <c r="E57" i="8"/>
  <c r="K58" i="8" s="1"/>
  <c r="E102" i="8"/>
  <c r="E100" i="8"/>
  <c r="E98" i="8"/>
  <c r="E91" i="8"/>
  <c r="E96" i="8"/>
  <c r="E94" i="8"/>
  <c r="E88" i="8"/>
  <c r="E125" i="8"/>
  <c r="E115" i="8"/>
  <c r="K115" i="8" s="1"/>
  <c r="E80" i="8"/>
  <c r="E110" i="8"/>
  <c r="E119" i="8"/>
  <c r="K119" i="8" s="1"/>
  <c r="E108" i="8"/>
  <c r="E106" i="8"/>
  <c r="E124" i="8"/>
  <c r="E114" i="8"/>
  <c r="K114" i="8" s="1"/>
  <c r="E77" i="8"/>
  <c r="E111" i="8"/>
  <c r="E107" i="8"/>
  <c r="E103" i="8"/>
  <c r="E73" i="8"/>
  <c r="E70" i="8"/>
  <c r="E76" i="8"/>
  <c r="E105" i="8"/>
  <c r="E89" i="8"/>
  <c r="E79" i="8"/>
  <c r="E117" i="8"/>
  <c r="E99" i="8"/>
  <c r="E97" i="8"/>
  <c r="E74" i="8"/>
  <c r="E95" i="8"/>
  <c r="E90" i="8"/>
  <c r="E85" i="8"/>
  <c r="K85" i="8" s="1"/>
  <c r="K116" i="8"/>
  <c r="E109" i="8"/>
  <c r="E84" i="8"/>
  <c r="K84" i="8" s="1"/>
  <c r="E67" i="8"/>
  <c r="K67" i="8" s="1"/>
  <c r="F58" i="8"/>
  <c r="E63" i="8"/>
  <c r="F61" i="8"/>
  <c r="E72" i="8"/>
  <c r="E48" i="8"/>
  <c r="K48" i="8" s="1"/>
  <c r="E69" i="8"/>
  <c r="E65" i="8"/>
  <c r="K65" i="8" s="1"/>
  <c r="E66" i="8"/>
  <c r="K66" i="8" s="1"/>
  <c r="E71" i="8"/>
  <c r="E64" i="8"/>
  <c r="K64" i="8" s="1"/>
  <c r="E62" i="8"/>
  <c r="F59" i="8"/>
  <c r="E75" i="8"/>
  <c r="K75" i="8" s="1"/>
  <c r="F56" i="8"/>
  <c r="E40" i="8"/>
  <c r="K40" i="8" s="1"/>
  <c r="F50" i="8"/>
  <c r="E37" i="8"/>
  <c r="J43" i="6"/>
  <c r="N8" i="8" l="1"/>
  <c r="C9" i="8"/>
  <c r="K117" i="8"/>
  <c r="K118" i="8"/>
  <c r="K51" i="8"/>
  <c r="K52" i="8"/>
  <c r="K50" i="8"/>
  <c r="K49" i="8"/>
  <c r="K56" i="8"/>
  <c r="K55" i="8"/>
  <c r="K61" i="8"/>
  <c r="K60" i="8"/>
  <c r="K59" i="8"/>
  <c r="K57" i="8"/>
  <c r="K53" i="8"/>
  <c r="K89" i="8"/>
  <c r="K45" i="8"/>
  <c r="K106" i="8"/>
  <c r="K36" i="8"/>
  <c r="L36" i="8" s="1"/>
  <c r="K74" i="8"/>
  <c r="K71" i="8"/>
  <c r="K108" i="8"/>
  <c r="K97" i="8"/>
  <c r="K99" i="8"/>
  <c r="K110" i="8"/>
  <c r="K113" i="8"/>
  <c r="K80" i="8"/>
  <c r="L26" i="8"/>
  <c r="K32" i="8"/>
  <c r="K72" i="8"/>
  <c r="K105" i="8"/>
  <c r="K95" i="8"/>
  <c r="K37" i="8"/>
  <c r="L37" i="8" s="1"/>
  <c r="K76" i="8"/>
  <c r="K88" i="8"/>
  <c r="K63" i="8"/>
  <c r="K70" i="8"/>
  <c r="K94" i="8"/>
  <c r="K90" i="8"/>
  <c r="K73" i="8"/>
  <c r="K96" i="8"/>
  <c r="K103" i="8"/>
  <c r="K91" i="8"/>
  <c r="K107" i="8"/>
  <c r="K98" i="8"/>
  <c r="L38" i="8"/>
  <c r="K33" i="8"/>
  <c r="L33" i="8" s="1"/>
  <c r="K62" i="8"/>
  <c r="K109" i="8"/>
  <c r="K100" i="8"/>
  <c r="K79" i="8"/>
  <c r="L40" i="8"/>
  <c r="K101" i="8"/>
  <c r="K111" i="8"/>
  <c r="K102" i="8"/>
  <c r="K69" i="8"/>
  <c r="K77" i="8"/>
  <c r="G74" i="6"/>
  <c r="G67" i="6"/>
  <c r="G52" i="6"/>
  <c r="G51" i="6"/>
  <c r="J42" i="6"/>
  <c r="J41" i="6"/>
  <c r="E40" i="6"/>
  <c r="G28" i="8" l="1"/>
  <c r="E41" i="6"/>
  <c r="G41" i="6" s="1"/>
  <c r="F41" i="6"/>
  <c r="E34" i="8"/>
  <c r="K34" i="8" s="1"/>
  <c r="L34" i="8" s="1"/>
  <c r="L32" i="8"/>
  <c r="L25" i="8"/>
  <c r="E28" i="8"/>
  <c r="K28" i="8" s="1"/>
  <c r="L28" i="8" s="1"/>
  <c r="G40" i="6"/>
  <c r="E42" i="6" l="1"/>
  <c r="G42" i="6" s="1"/>
  <c r="F42" i="6"/>
  <c r="L41" i="8"/>
  <c r="D25" i="8"/>
  <c r="E43" i="6" l="1"/>
  <c r="E44" i="6" s="1"/>
  <c r="F43" i="6"/>
  <c r="G43" i="6" l="1"/>
  <c r="F44" i="6"/>
  <c r="F45" i="6" s="1"/>
  <c r="E45" i="6"/>
  <c r="G44" i="6" l="1"/>
  <c r="D26" i="8" s="1"/>
  <c r="F46" i="6"/>
  <c r="G39" i="6" l="1"/>
  <c r="B25" i="8" l="1"/>
  <c r="G45" i="6" l="1"/>
  <c r="E46" i="6"/>
  <c r="F47" i="6" s="1"/>
  <c r="G46" i="6" l="1"/>
  <c r="E47" i="6"/>
  <c r="F48" i="6" s="1"/>
  <c r="I63" i="6"/>
  <c r="G32" i="8" l="1"/>
  <c r="G47" i="6"/>
  <c r="E48" i="6"/>
  <c r="G48" i="6" s="1"/>
  <c r="F49" i="6" l="1"/>
  <c r="D27" i="8"/>
  <c r="E49" i="6"/>
  <c r="F50" i="6" l="1"/>
  <c r="G49" i="6"/>
  <c r="E50" i="6"/>
  <c r="E51" i="6" l="1"/>
  <c r="F51" i="6"/>
  <c r="G50" i="6"/>
  <c r="F52" i="6" l="1"/>
  <c r="E52" i="6"/>
  <c r="D28" i="8"/>
  <c r="F53" i="6" l="1"/>
  <c r="E53" i="6"/>
  <c r="E54" i="6" l="1"/>
  <c r="G53" i="6"/>
  <c r="F54" i="6"/>
  <c r="F55" i="6" l="1"/>
  <c r="D29" i="8"/>
  <c r="E55" i="6"/>
  <c r="G54" i="6"/>
  <c r="E56" i="6" l="1"/>
  <c r="E62" i="6"/>
  <c r="G55" i="6"/>
  <c r="F56" i="6"/>
  <c r="F57" i="6" l="1"/>
  <c r="G62" i="6"/>
  <c r="E63" i="6"/>
  <c r="G56" i="6"/>
  <c r="E57" i="6"/>
  <c r="B32" i="8" l="1"/>
  <c r="E64" i="6"/>
  <c r="E65" i="6" s="1"/>
  <c r="E66" i="6" s="1"/>
  <c r="E67" i="6" s="1"/>
  <c r="E58" i="6"/>
  <c r="G57" i="6"/>
  <c r="D30" i="8"/>
  <c r="F58" i="6"/>
  <c r="F59" i="6" l="1"/>
  <c r="G66" i="6"/>
  <c r="E68" i="6"/>
  <c r="E69" i="6" s="1"/>
  <c r="E70" i="6" s="1"/>
  <c r="E71" i="6" s="1"/>
  <c r="E72" i="6" s="1"/>
  <c r="E59" i="6"/>
  <c r="G58" i="6"/>
  <c r="G71" i="6" l="1"/>
  <c r="E60" i="6"/>
  <c r="G59" i="6"/>
  <c r="F60" i="6"/>
  <c r="F61" i="6" s="1"/>
  <c r="E73" i="6"/>
  <c r="G72" i="6"/>
  <c r="D31" i="8" l="1"/>
  <c r="E61" i="6"/>
  <c r="G60" i="6"/>
  <c r="E74" i="6"/>
  <c r="F62" i="6" l="1"/>
  <c r="G61" i="6"/>
  <c r="F63" i="6"/>
  <c r="E75" i="6"/>
  <c r="E76" i="6" s="1"/>
  <c r="F64" i="6" l="1"/>
  <c r="F65" i="6" s="1"/>
  <c r="F66" i="6" s="1"/>
  <c r="F67" i="6" s="1"/>
  <c r="F68" i="6" s="1"/>
  <c r="F69" i="6" s="1"/>
  <c r="F70" i="6" s="1"/>
  <c r="G63" i="6"/>
  <c r="E77" i="6"/>
  <c r="D32" i="8" l="1"/>
  <c r="F71" i="6"/>
  <c r="F72" i="6" s="1"/>
  <c r="F73" i="6" s="1"/>
  <c r="G70" i="6"/>
  <c r="G77" i="6"/>
  <c r="E78" i="6"/>
  <c r="D33" i="8" l="1"/>
  <c r="F74" i="6"/>
  <c r="F75" i="6" s="1"/>
  <c r="F76" i="6" s="1"/>
  <c r="G73" i="6"/>
  <c r="G78" i="6"/>
  <c r="E79" i="6"/>
  <c r="D34" i="8" l="1"/>
  <c r="F77" i="6"/>
  <c r="F78" i="6" s="1"/>
  <c r="F79" i="6" s="1"/>
  <c r="F80" i="6" s="1"/>
  <c r="G76" i="6"/>
  <c r="E80" i="6"/>
  <c r="F81" i="6" l="1"/>
  <c r="D35" i="8"/>
  <c r="G79" i="6"/>
  <c r="E81" i="6"/>
  <c r="G80" i="6"/>
  <c r="F82" i="6" l="1"/>
  <c r="D36" i="8"/>
  <c r="E82" i="6"/>
  <c r="F83" i="6" s="1"/>
  <c r="G81" i="6"/>
  <c r="G82" i="6" l="1"/>
  <c r="E83" i="6"/>
  <c r="F84" i="6" s="1"/>
  <c r="G83" i="6" l="1"/>
  <c r="E84" i="6"/>
  <c r="F85" i="6" s="1"/>
  <c r="B37" i="8"/>
  <c r="G84" i="6" l="1"/>
  <c r="E85" i="6"/>
  <c r="F86" i="6" s="1"/>
  <c r="D37" i="8"/>
  <c r="G85" i="6" l="1"/>
  <c r="E86" i="6"/>
  <c r="F87" i="6" s="1"/>
  <c r="G86" i="6" l="1"/>
  <c r="E87" i="6"/>
  <c r="G87" i="6" s="1"/>
  <c r="F88" i="6" l="1"/>
  <c r="E88" i="6"/>
  <c r="D38" i="8"/>
  <c r="F89" i="6" l="1"/>
  <c r="G88" i="6"/>
  <c r="E89" i="6"/>
  <c r="F90" i="6" l="1"/>
  <c r="G89" i="6"/>
  <c r="E90" i="6"/>
  <c r="F91" i="6" l="1"/>
  <c r="D39" i="8"/>
  <c r="G90" i="6"/>
  <c r="E91" i="6"/>
  <c r="F92" i="6" l="1"/>
  <c r="G91" i="6"/>
  <c r="E92" i="6"/>
  <c r="F93" i="6" l="1"/>
  <c r="G92" i="6"/>
  <c r="E93" i="6"/>
  <c r="F94" i="6" l="1"/>
  <c r="D40" i="8"/>
  <c r="E94" i="6"/>
  <c r="G93" i="6"/>
  <c r="F95" i="6" l="1"/>
  <c r="E95" i="6"/>
  <c r="G94" i="6"/>
  <c r="G95" i="6" l="1"/>
  <c r="F96" i="6"/>
  <c r="E96" i="6"/>
  <c r="E97" i="6" l="1"/>
  <c r="G96" i="6"/>
  <c r="F97" i="6"/>
  <c r="G97" i="6" l="1"/>
  <c r="E98" i="6"/>
  <c r="F98" i="6"/>
  <c r="G98" i="6" l="1"/>
  <c r="F99" i="6"/>
  <c r="E99" i="6"/>
  <c r="F100" i="6" l="1"/>
  <c r="E100" i="6"/>
  <c r="G99" i="6"/>
  <c r="F101" i="6" l="1"/>
  <c r="E101" i="6"/>
  <c r="G100" i="6"/>
  <c r="G101" i="6" l="1"/>
  <c r="F102" i="6"/>
  <c r="E102" i="6"/>
  <c r="G102" i="6" l="1"/>
  <c r="F103" i="6"/>
  <c r="E103" i="6"/>
  <c r="G103" i="6" l="1"/>
  <c r="F104" i="6"/>
  <c r="E104" i="6"/>
  <c r="E105" i="6" l="1"/>
  <c r="G104" i="6"/>
  <c r="F105" i="6"/>
  <c r="F106" i="6" l="1"/>
  <c r="E106" i="6"/>
  <c r="G105" i="6"/>
  <c r="G106" i="6" l="1"/>
  <c r="F107" i="6"/>
  <c r="E107" i="6"/>
  <c r="G107" i="6" l="1"/>
  <c r="E108" i="6"/>
  <c r="F108" i="6"/>
  <c r="E109" i="6" l="1"/>
  <c r="F109" i="6"/>
  <c r="G108" i="6"/>
  <c r="E110" i="6" l="1"/>
  <c r="G109" i="6"/>
  <c r="F110" i="6"/>
  <c r="E111" i="6" l="1"/>
  <c r="G110" i="6"/>
  <c r="F111" i="6"/>
  <c r="E112" i="6" l="1"/>
  <c r="G111" i="6"/>
  <c r="F112" i="6"/>
  <c r="E113" i="6" l="1"/>
  <c r="G112" i="6"/>
  <c r="F113" i="6"/>
  <c r="E114" i="6" l="1"/>
  <c r="F114" i="6"/>
  <c r="G113" i="6"/>
  <c r="E115" i="6" l="1"/>
  <c r="G114" i="6"/>
  <c r="F115" i="6"/>
  <c r="E116" i="6" l="1"/>
  <c r="F116" i="6"/>
  <c r="F117" i="6" s="1"/>
  <c r="G115" i="6"/>
  <c r="G116" i="6" l="1"/>
  <c r="E117" i="6"/>
  <c r="F118" i="6" s="1"/>
  <c r="E118" i="6" l="1"/>
  <c r="F119" i="6" s="1"/>
  <c r="E119" i="6" l="1"/>
  <c r="E120" i="6" s="1"/>
  <c r="G118" i="6"/>
  <c r="E121" i="6" l="1"/>
  <c r="G120" i="6"/>
  <c r="F120" i="6"/>
  <c r="F121" i="6" s="1"/>
  <c r="B42" i="8"/>
  <c r="G119" i="6"/>
  <c r="F122" i="6" l="1"/>
  <c r="E122" i="6"/>
  <c r="G121" i="6"/>
  <c r="D42" i="8"/>
  <c r="F123" i="6" l="1"/>
  <c r="E123" i="6"/>
  <c r="G122" i="6"/>
  <c r="E124" i="6" l="1"/>
  <c r="G123" i="6"/>
  <c r="F124" i="6"/>
  <c r="F125" i="6" l="1"/>
  <c r="D43" i="8"/>
  <c r="E125" i="6"/>
  <c r="G124" i="6"/>
  <c r="F126" i="6" l="1"/>
  <c r="E126" i="6"/>
  <c r="G125" i="6"/>
  <c r="E127" i="6" l="1"/>
  <c r="G127" i="6" s="1"/>
  <c r="G126" i="6"/>
  <c r="F127" i="6"/>
  <c r="D44" i="8" l="1"/>
  <c r="E128" i="6"/>
  <c r="G128" i="6" s="1"/>
  <c r="F128" i="6"/>
  <c r="F129" i="6" l="1"/>
  <c r="E129" i="6"/>
  <c r="G129" i="6" l="1"/>
  <c r="E130" i="6"/>
  <c r="F130" i="6"/>
  <c r="F131" i="6" l="1"/>
  <c r="D45" i="8"/>
  <c r="E131" i="6"/>
  <c r="G130" i="6"/>
  <c r="E132" i="6" l="1"/>
  <c r="G131" i="6"/>
  <c r="F132" i="6"/>
  <c r="F133" i="6" s="1"/>
  <c r="E133" i="6" l="1"/>
  <c r="G132" i="6"/>
  <c r="D46" i="8" l="1"/>
  <c r="E134" i="6"/>
  <c r="G133" i="6"/>
  <c r="F134" i="6"/>
  <c r="F135" i="6" l="1"/>
  <c r="E135" i="6"/>
  <c r="G134" i="6"/>
  <c r="G135" i="6" l="1"/>
  <c r="F136" i="6"/>
  <c r="E136" i="6"/>
  <c r="G136" i="6" l="1"/>
  <c r="F137" i="6"/>
  <c r="E137" i="6"/>
  <c r="B47" i="8"/>
  <c r="F138" i="6" l="1"/>
  <c r="G137" i="6"/>
  <c r="E138" i="6"/>
  <c r="D47" i="8"/>
  <c r="G138" i="6" l="1"/>
  <c r="E139" i="6"/>
  <c r="F139" i="6"/>
  <c r="F140" i="6" l="1"/>
  <c r="G139" i="6"/>
  <c r="E140" i="6"/>
  <c r="G140" i="6" l="1"/>
  <c r="E141" i="6"/>
  <c r="D48" i="8"/>
  <c r="F141" i="6"/>
  <c r="F142" i="6" l="1"/>
  <c r="G141" i="6"/>
  <c r="E142" i="6"/>
  <c r="F143" i="6" l="1"/>
  <c r="G142" i="6"/>
  <c r="E143" i="6"/>
  <c r="D49" i="8" l="1"/>
  <c r="E144" i="6"/>
  <c r="F144" i="6"/>
  <c r="G143" i="6"/>
  <c r="F145" i="6" l="1"/>
  <c r="E153" i="6"/>
  <c r="E154" i="6" s="1"/>
  <c r="E155" i="6" s="1"/>
  <c r="E156" i="6" s="1"/>
  <c r="E157" i="6" s="1"/>
  <c r="E158" i="6" s="1"/>
  <c r="E159" i="6" s="1"/>
  <c r="E160" i="6" s="1"/>
  <c r="E161" i="6" s="1"/>
  <c r="E162" i="6" s="1"/>
  <c r="E163" i="6" s="1"/>
  <c r="E164" i="6" s="1"/>
  <c r="E165" i="6" s="1"/>
  <c r="G144" i="6"/>
  <c r="E145" i="6"/>
  <c r="G165" i="6" l="1"/>
  <c r="E166" i="6"/>
  <c r="F146" i="6"/>
  <c r="E146" i="6"/>
  <c r="G145" i="6"/>
  <c r="E167" i="6" l="1"/>
  <c r="G166" i="6"/>
  <c r="G146" i="6"/>
  <c r="F147" i="6"/>
  <c r="E147" i="6"/>
  <c r="D51" i="8"/>
  <c r="G147" i="6" l="1"/>
  <c r="E148" i="6"/>
  <c r="F148" i="6"/>
  <c r="E168" i="6"/>
  <c r="G167" i="6"/>
  <c r="F168" i="6"/>
  <c r="F169" i="6" l="1"/>
  <c r="E169" i="6"/>
  <c r="G168" i="6"/>
  <c r="E149" i="6"/>
  <c r="G148" i="6"/>
  <c r="F149" i="6"/>
  <c r="B62" i="8"/>
  <c r="E150" i="6" l="1"/>
  <c r="F150" i="6"/>
  <c r="G149" i="6"/>
  <c r="D62" i="8"/>
  <c r="E170" i="6"/>
  <c r="F170" i="6"/>
  <c r="G169" i="6"/>
  <c r="F171" i="6" l="1"/>
  <c r="E171" i="6"/>
  <c r="G170" i="6"/>
  <c r="G150" i="6"/>
  <c r="F151" i="6"/>
  <c r="E151" i="6"/>
  <c r="D52" i="8" l="1"/>
  <c r="G151" i="6"/>
  <c r="F152" i="6"/>
  <c r="E152" i="6"/>
  <c r="G171" i="6"/>
  <c r="F172" i="6"/>
  <c r="E172" i="6"/>
  <c r="F173" i="6" l="1"/>
  <c r="E173" i="6"/>
  <c r="G172" i="6"/>
  <c r="F153" i="6"/>
  <c r="F154" i="6" s="1"/>
  <c r="G152" i="6"/>
  <c r="G153" i="6" l="1"/>
  <c r="E174" i="6"/>
  <c r="G173" i="6"/>
  <c r="F174" i="6"/>
  <c r="G154" i="6"/>
  <c r="F155" i="6"/>
  <c r="F156" i="6" l="1"/>
  <c r="G155" i="6"/>
  <c r="E175" i="6"/>
  <c r="F175" i="6"/>
  <c r="G174" i="6"/>
  <c r="D53" i="8"/>
  <c r="F176" i="6" l="1"/>
  <c r="E176" i="6"/>
  <c r="G175" i="6"/>
  <c r="D63" i="8"/>
  <c r="F157" i="6"/>
  <c r="G156" i="6"/>
  <c r="D55" i="8" l="1"/>
  <c r="F158" i="6"/>
  <c r="G157" i="6"/>
  <c r="G176" i="6"/>
  <c r="E177" i="6"/>
  <c r="F177" i="6"/>
  <c r="F159" i="6" l="1"/>
  <c r="G158" i="6"/>
  <c r="F178" i="6"/>
  <c r="G177" i="6"/>
  <c r="E178" i="6"/>
  <c r="D64" i="8" l="1"/>
  <c r="G178" i="6"/>
  <c r="F179" i="6"/>
  <c r="E179" i="6"/>
  <c r="G159" i="6"/>
  <c r="F160" i="6"/>
  <c r="G160" i="6" l="1"/>
  <c r="F161" i="6"/>
  <c r="D57" i="8"/>
  <c r="G179" i="6"/>
  <c r="F180" i="6"/>
  <c r="E180" i="6"/>
  <c r="F181" i="6" l="1"/>
  <c r="G180" i="6"/>
  <c r="E181" i="6"/>
  <c r="G161" i="6"/>
  <c r="F162" i="6"/>
  <c r="G181" i="6" l="1"/>
  <c r="F182" i="6"/>
  <c r="E182" i="6"/>
  <c r="D65" i="8"/>
  <c r="F163" i="6"/>
  <c r="G162" i="6"/>
  <c r="G182" i="6" l="1"/>
  <c r="E183" i="6"/>
  <c r="F183" i="6"/>
  <c r="G163" i="6"/>
  <c r="F164" i="6"/>
  <c r="E184" i="6" l="1"/>
  <c r="G183" i="6"/>
  <c r="F184" i="6"/>
  <c r="G164" i="6"/>
  <c r="F165" i="6"/>
  <c r="F166" i="6" s="1"/>
  <c r="F167" i="6" s="1"/>
  <c r="D66" i="8" l="1"/>
  <c r="G184" i="6"/>
  <c r="F185" i="6"/>
  <c r="E185" i="6"/>
  <c r="F186" i="6" l="1"/>
  <c r="E186" i="6"/>
  <c r="G185" i="6"/>
  <c r="G186" i="6" l="1"/>
  <c r="F187" i="6"/>
  <c r="E187" i="6"/>
  <c r="F188" i="6" l="1"/>
  <c r="E188" i="6"/>
  <c r="G187" i="6"/>
  <c r="D67" i="8"/>
  <c r="F189" i="6" l="1"/>
  <c r="E189" i="6"/>
  <c r="G188" i="6"/>
  <c r="F190" i="6" l="1"/>
  <c r="E190" i="6"/>
  <c r="G189" i="6"/>
  <c r="D68" i="8" l="1"/>
  <c r="F191" i="6"/>
  <c r="G190" i="6"/>
  <c r="E191" i="6"/>
  <c r="F192" i="6" l="1"/>
  <c r="G191" i="6"/>
  <c r="E192" i="6"/>
  <c r="F193" i="6" l="1"/>
  <c r="E193" i="6"/>
  <c r="G192" i="6"/>
  <c r="D69" i="8" l="1"/>
  <c r="F194" i="6"/>
  <c r="E194" i="6"/>
  <c r="G193" i="6"/>
  <c r="F195" i="6" l="1"/>
  <c r="E195" i="6"/>
  <c r="G194" i="6"/>
  <c r="F196" i="6" l="1"/>
  <c r="G195" i="6"/>
  <c r="E196" i="6"/>
  <c r="D70" i="8" l="1"/>
  <c r="F197" i="6"/>
  <c r="G196" i="6"/>
  <c r="E197" i="6"/>
  <c r="F198" i="6" l="1"/>
  <c r="E198" i="6"/>
  <c r="G197" i="6"/>
  <c r="F199" i="6" l="1"/>
  <c r="G198" i="6"/>
  <c r="E199" i="6"/>
  <c r="F200" i="6" l="1"/>
  <c r="G199" i="6"/>
  <c r="E200" i="6"/>
  <c r="B71" i="8"/>
  <c r="E201" i="6" l="1"/>
  <c r="G200" i="6"/>
  <c r="F201" i="6"/>
  <c r="D71" i="8"/>
  <c r="G201" i="6" l="1"/>
  <c r="F202" i="6"/>
  <c r="E202" i="6"/>
  <c r="G202" i="6" s="1"/>
  <c r="F203" i="6" l="1"/>
  <c r="E203" i="6"/>
  <c r="G203" i="6" s="1"/>
  <c r="F204" i="6" l="1"/>
  <c r="E204" i="6"/>
  <c r="F205" i="6" l="1"/>
  <c r="G204" i="6"/>
  <c r="E205" i="6"/>
  <c r="F206" i="6" l="1"/>
  <c r="G205" i="6"/>
  <c r="E206" i="6"/>
  <c r="D72" i="8"/>
  <c r="F207" i="6" l="1"/>
  <c r="E207" i="6"/>
  <c r="G206" i="6"/>
  <c r="F208" i="6" l="1"/>
  <c r="G207" i="6"/>
  <c r="E208" i="6"/>
  <c r="E209" i="6" l="1"/>
  <c r="G208" i="6"/>
  <c r="F209" i="6"/>
  <c r="E210" i="6" l="1"/>
  <c r="G209" i="6"/>
  <c r="F210" i="6"/>
  <c r="D73" i="8" l="1"/>
  <c r="E211" i="6"/>
  <c r="G210" i="6"/>
  <c r="F211" i="6"/>
  <c r="E212" i="6" l="1"/>
  <c r="F212" i="6"/>
  <c r="G211" i="6"/>
  <c r="G212" i="6" l="1"/>
  <c r="E213" i="6"/>
  <c r="F213" i="6"/>
  <c r="G213" i="6" l="1"/>
  <c r="E214" i="6"/>
  <c r="F214" i="6"/>
  <c r="E215" i="6" l="1"/>
  <c r="G214" i="6"/>
  <c r="F215" i="6"/>
  <c r="D74" i="8" l="1"/>
  <c r="G215" i="6"/>
  <c r="F216" i="6"/>
  <c r="E216" i="6"/>
  <c r="G216" i="6" l="1"/>
  <c r="E217" i="6"/>
  <c r="F217" i="6"/>
  <c r="G217" i="6" l="1"/>
  <c r="E218" i="6"/>
  <c r="F218" i="6"/>
  <c r="G218" i="6" l="1"/>
  <c r="E219" i="6"/>
  <c r="F219" i="6"/>
  <c r="E220" i="6" l="1"/>
  <c r="F220" i="6"/>
  <c r="G219" i="6"/>
  <c r="D75" i="8" l="1"/>
  <c r="G220" i="6"/>
  <c r="E221" i="6"/>
  <c r="F221" i="6"/>
  <c r="E222" i="6" l="1"/>
  <c r="F222" i="6"/>
  <c r="G221" i="6"/>
  <c r="E223" i="6" l="1"/>
  <c r="G222" i="6"/>
  <c r="F223" i="6"/>
  <c r="D76" i="8" l="1"/>
  <c r="F224" i="6"/>
  <c r="E224" i="6"/>
  <c r="G223" i="6"/>
  <c r="E225" i="6" l="1"/>
  <c r="G224" i="6"/>
  <c r="F225" i="6"/>
  <c r="F226" i="6" l="1"/>
  <c r="E226" i="6"/>
  <c r="G225" i="6"/>
  <c r="D77" i="8" l="1"/>
  <c r="G226" i="6"/>
  <c r="E227" i="6"/>
  <c r="F227" i="6"/>
  <c r="G227" i="6" l="1"/>
  <c r="E228" i="6"/>
  <c r="F228" i="6"/>
  <c r="F229" i="6" l="1"/>
  <c r="G228" i="6"/>
  <c r="E229" i="6"/>
  <c r="E230" i="6" l="1"/>
  <c r="G229" i="6"/>
  <c r="F230" i="6"/>
  <c r="G230" i="6" l="1"/>
  <c r="F231" i="6"/>
  <c r="E231" i="6"/>
  <c r="E232" i="6" l="1"/>
  <c r="F232" i="6"/>
  <c r="G231" i="6"/>
  <c r="D78" i="8"/>
  <c r="E233" i="6" l="1"/>
  <c r="F233" i="6"/>
  <c r="G232" i="6"/>
  <c r="F234" i="6" l="1"/>
  <c r="G233" i="6"/>
  <c r="E234" i="6"/>
  <c r="F235" i="6" l="1"/>
  <c r="E235" i="6"/>
  <c r="G234" i="6"/>
  <c r="B79" i="8" l="1"/>
  <c r="F236" i="6"/>
  <c r="E236" i="6"/>
  <c r="G235" i="6"/>
  <c r="F237" i="6" l="1"/>
  <c r="G236" i="6"/>
  <c r="E237" i="6"/>
  <c r="D79" i="8"/>
  <c r="F238" i="6" l="1"/>
  <c r="E238" i="6"/>
  <c r="G237" i="6"/>
  <c r="F239" i="6" l="1"/>
  <c r="E239" i="6"/>
  <c r="G238" i="6"/>
  <c r="D80" i="8" l="1"/>
  <c r="F240" i="6"/>
  <c r="E240" i="6"/>
  <c r="G239" i="6"/>
  <c r="F241" i="6" l="1"/>
  <c r="E241" i="6"/>
  <c r="G240" i="6"/>
  <c r="F242" i="6" l="1"/>
  <c r="G241" i="6"/>
  <c r="E242" i="6"/>
  <c r="G242" i="6" l="1"/>
  <c r="E243" i="6"/>
  <c r="F243" i="6"/>
  <c r="D81" i="8"/>
  <c r="G243" i="6" l="1"/>
  <c r="E244" i="6"/>
  <c r="F244" i="6"/>
  <c r="F245" i="6" l="1"/>
  <c r="G244" i="6"/>
  <c r="E245" i="6"/>
  <c r="F246" i="6" l="1"/>
  <c r="E246" i="6"/>
  <c r="G245" i="6"/>
  <c r="D82" i="8"/>
  <c r="G246" i="6" l="1"/>
  <c r="F247" i="6"/>
  <c r="E247" i="6"/>
  <c r="F248" i="6" l="1"/>
  <c r="E248" i="6"/>
  <c r="G247" i="6"/>
  <c r="D83" i="8" l="1"/>
  <c r="F249" i="6"/>
  <c r="E249" i="6"/>
  <c r="G248" i="6"/>
  <c r="E250" i="6" l="1"/>
  <c r="F250" i="6"/>
  <c r="G249" i="6"/>
  <c r="F251" i="6" l="1"/>
  <c r="E251" i="6"/>
  <c r="G250" i="6"/>
  <c r="D84" i="8" l="1"/>
  <c r="E252" i="6"/>
  <c r="F252" i="6"/>
  <c r="G251" i="6"/>
  <c r="G252" i="6" l="1"/>
  <c r="F253" i="6"/>
  <c r="E253" i="6"/>
  <c r="F254" i="6" l="1"/>
  <c r="E254" i="6"/>
  <c r="G253" i="6"/>
  <c r="D85" i="8" l="1"/>
  <c r="G254" i="6"/>
  <c r="E255" i="6"/>
  <c r="F255" i="6"/>
  <c r="G255" i="6" l="1"/>
  <c r="F256" i="6"/>
  <c r="E256" i="6"/>
  <c r="F257" i="6" l="1"/>
  <c r="E257" i="6"/>
  <c r="G256" i="6"/>
  <c r="F258" i="6" l="1"/>
  <c r="E258" i="6"/>
  <c r="G257" i="6"/>
  <c r="D86" i="8"/>
  <c r="F259" i="6" l="1"/>
  <c r="E259" i="6"/>
  <c r="G258" i="6"/>
  <c r="E260" i="6" l="1"/>
  <c r="G259" i="6"/>
  <c r="F260" i="6"/>
  <c r="D87" i="8" l="1"/>
  <c r="F261" i="6"/>
  <c r="E261" i="6"/>
  <c r="G260" i="6"/>
  <c r="F262" i="6" l="1"/>
  <c r="E262" i="6"/>
  <c r="G261" i="6"/>
  <c r="F263" i="6" l="1"/>
  <c r="G262" i="6"/>
  <c r="E263" i="6"/>
  <c r="F264" i="6" l="1"/>
  <c r="G263" i="6"/>
  <c r="E264" i="6"/>
  <c r="E265" i="6" l="1"/>
  <c r="G264" i="6"/>
  <c r="F265" i="6"/>
  <c r="B88" i="8"/>
  <c r="D88" i="8" l="1"/>
  <c r="E266" i="6"/>
  <c r="G265" i="6"/>
  <c r="F266" i="6"/>
  <c r="F267" i="6" l="1"/>
  <c r="G266" i="6"/>
  <c r="E267" i="6"/>
  <c r="F268" i="6" l="1"/>
  <c r="G267" i="6"/>
  <c r="E268" i="6"/>
  <c r="E269" i="6" l="1"/>
  <c r="G268" i="6"/>
  <c r="F269" i="6"/>
  <c r="E270" i="6" l="1"/>
  <c r="G269" i="6"/>
  <c r="F270" i="6"/>
  <c r="D89" i="8" l="1"/>
  <c r="E271" i="6"/>
  <c r="F271" i="6"/>
  <c r="G270" i="6"/>
  <c r="G271" i="6" l="1"/>
  <c r="F272" i="6"/>
  <c r="E272" i="6"/>
  <c r="F274" i="6" l="1"/>
  <c r="G272" i="6"/>
  <c r="E274" i="6"/>
  <c r="F273" i="6"/>
  <c r="F275" i="6" l="1"/>
  <c r="E275" i="6"/>
  <c r="G274" i="6"/>
  <c r="B90" i="8" l="1"/>
  <c r="F276" i="6"/>
  <c r="E276" i="6"/>
  <c r="G275" i="6"/>
  <c r="F277" i="6" l="1"/>
  <c r="E277" i="6"/>
  <c r="G276" i="6"/>
  <c r="D90" i="8"/>
  <c r="F278" i="6" l="1"/>
  <c r="E278" i="6"/>
  <c r="G277" i="6"/>
  <c r="F279" i="6" l="1"/>
  <c r="G278" i="6"/>
  <c r="E279" i="6"/>
  <c r="F280" i="6" l="1"/>
  <c r="G279" i="6"/>
  <c r="E280" i="6"/>
  <c r="F281" i="6" l="1"/>
  <c r="E281" i="6"/>
  <c r="G280" i="6"/>
  <c r="D91" i="8" l="1"/>
  <c r="F282" i="6"/>
  <c r="E282" i="6"/>
  <c r="G281" i="6"/>
  <c r="F283" i="6" l="1"/>
  <c r="E283" i="6"/>
  <c r="G282" i="6"/>
  <c r="F284" i="6" l="1"/>
  <c r="G283" i="6"/>
  <c r="E284" i="6"/>
  <c r="F286" i="6" l="1"/>
  <c r="G284" i="6"/>
  <c r="E286" i="6"/>
  <c r="F285" i="6"/>
  <c r="G286" i="6" l="1"/>
  <c r="E287" i="6"/>
  <c r="F287" i="6"/>
  <c r="F288" i="6" l="1"/>
  <c r="G287" i="6"/>
  <c r="E288" i="6"/>
  <c r="B94" i="8"/>
  <c r="F289" i="6" l="1"/>
  <c r="G288" i="6"/>
  <c r="E289" i="6"/>
  <c r="D94" i="8"/>
  <c r="G289" i="6" l="1"/>
  <c r="E290" i="6"/>
  <c r="F290" i="6"/>
  <c r="F291" i="6" l="1"/>
  <c r="G290" i="6"/>
  <c r="E291" i="6"/>
  <c r="G291" i="6" l="1"/>
  <c r="E292" i="6"/>
  <c r="F292" i="6"/>
  <c r="F293" i="6" l="1"/>
  <c r="G292" i="6"/>
  <c r="E293" i="6"/>
  <c r="F294" i="6" l="1"/>
  <c r="E294" i="6"/>
  <c r="G293" i="6"/>
  <c r="D95" i="8"/>
  <c r="G294" i="6" l="1"/>
  <c r="E295" i="6"/>
  <c r="F295" i="6"/>
  <c r="E296" i="6" l="1"/>
  <c r="G295" i="6"/>
  <c r="F296" i="6"/>
  <c r="D96" i="8" l="1"/>
  <c r="G296" i="6"/>
  <c r="E297" i="6"/>
  <c r="F297" i="6"/>
  <c r="G297" i="6" l="1"/>
  <c r="E298" i="6"/>
  <c r="F298" i="6"/>
  <c r="F299" i="6" l="1"/>
  <c r="G298" i="6"/>
  <c r="E299" i="6"/>
  <c r="E300" i="6" l="1"/>
  <c r="G299" i="6"/>
  <c r="F300" i="6"/>
  <c r="D97" i="8"/>
  <c r="E301" i="6" l="1"/>
  <c r="G300" i="6"/>
  <c r="F301" i="6"/>
  <c r="F302" i="6" l="1"/>
  <c r="G301" i="6"/>
  <c r="E302" i="6"/>
  <c r="F303" i="6" l="1"/>
  <c r="G302" i="6"/>
  <c r="E303" i="6"/>
  <c r="B98" i="8"/>
  <c r="F304" i="6" l="1"/>
  <c r="E304" i="6"/>
  <c r="G303" i="6"/>
  <c r="D98" i="8"/>
  <c r="F305" i="6" l="1"/>
  <c r="G304" i="6"/>
  <c r="E305" i="6"/>
  <c r="E306" i="6" l="1"/>
  <c r="G305" i="6"/>
  <c r="F306" i="6"/>
  <c r="D99" i="8" l="1"/>
  <c r="F307" i="6"/>
  <c r="E307" i="6"/>
  <c r="G306" i="6"/>
  <c r="F308" i="6" l="1"/>
  <c r="G307" i="6"/>
  <c r="E308" i="6"/>
  <c r="F309" i="6" l="1"/>
  <c r="G308" i="6"/>
  <c r="E309" i="6"/>
  <c r="E310" i="6" l="1"/>
  <c r="G309" i="6"/>
  <c r="F310" i="6"/>
  <c r="D100" i="8"/>
  <c r="G310" i="6" l="1"/>
  <c r="E311" i="6"/>
  <c r="F311" i="6"/>
  <c r="F312" i="6" l="1"/>
  <c r="E312" i="6"/>
  <c r="G311" i="6"/>
  <c r="G312" i="6" l="1"/>
  <c r="E313" i="6"/>
  <c r="F313" i="6"/>
  <c r="D101" i="8"/>
  <c r="G313" i="6" l="1"/>
  <c r="E314" i="6"/>
  <c r="F314" i="6"/>
  <c r="F315" i="6" l="1"/>
  <c r="G314" i="6"/>
  <c r="E315" i="6"/>
  <c r="F316" i="6" l="1"/>
  <c r="E316" i="6"/>
  <c r="G315" i="6"/>
  <c r="D102" i="8"/>
  <c r="E317" i="6" l="1"/>
  <c r="G316" i="6"/>
  <c r="F317" i="6"/>
  <c r="F318" i="6" l="1"/>
  <c r="E318" i="6"/>
  <c r="G317" i="6"/>
  <c r="D103" i="8" l="1"/>
  <c r="E319" i="6"/>
  <c r="F319" i="6"/>
  <c r="G318" i="6"/>
  <c r="E320" i="6" l="1"/>
  <c r="G319" i="6"/>
  <c r="E323" i="6"/>
  <c r="F320" i="6"/>
  <c r="E324" i="6" l="1"/>
  <c r="E321" i="6"/>
  <c r="G320" i="6"/>
  <c r="F321" i="6"/>
  <c r="G321" i="6" l="1"/>
  <c r="E322" i="6"/>
  <c r="F322" i="6"/>
  <c r="D104" i="8"/>
  <c r="E325" i="6"/>
  <c r="G325" i="6" l="1"/>
  <c r="E326" i="6"/>
  <c r="G322" i="6"/>
  <c r="F323" i="6"/>
  <c r="F324" i="6"/>
  <c r="G323" i="6"/>
  <c r="B105" i="8" l="1"/>
  <c r="E327" i="6"/>
  <c r="G326" i="6"/>
  <c r="G324" i="6"/>
  <c r="F325" i="6"/>
  <c r="F326" i="6" s="1"/>
  <c r="F327" i="6" s="1"/>
  <c r="F328" i="6" l="1"/>
  <c r="G327" i="6"/>
  <c r="E328" i="6"/>
  <c r="D105" i="8"/>
  <c r="G328" i="6" l="1"/>
  <c r="F329" i="6"/>
  <c r="E329" i="6"/>
  <c r="F330" i="6" l="1"/>
  <c r="E330" i="6"/>
  <c r="G329" i="6"/>
  <c r="D106" i="8" l="1"/>
  <c r="G330" i="6"/>
  <c r="F331" i="6"/>
  <c r="E331" i="6"/>
  <c r="G331" i="6" l="1"/>
  <c r="F332" i="6"/>
  <c r="E332" i="6"/>
  <c r="F333" i="6" l="1"/>
  <c r="G332" i="6"/>
  <c r="E333" i="6"/>
  <c r="D107" i="8" l="1"/>
  <c r="E334" i="6"/>
  <c r="G333" i="6"/>
  <c r="F334" i="6"/>
  <c r="G334" i="6" l="1"/>
  <c r="E335" i="6"/>
  <c r="F335" i="6"/>
  <c r="G335" i="6" l="1"/>
  <c r="E336" i="6"/>
  <c r="F336" i="6"/>
  <c r="E337" i="6" l="1"/>
  <c r="F337" i="6"/>
  <c r="G336" i="6"/>
  <c r="D108" i="8"/>
  <c r="G337" i="6" l="1"/>
  <c r="E338" i="6"/>
  <c r="F338" i="6"/>
  <c r="F339" i="6" l="1"/>
  <c r="G338" i="6"/>
  <c r="E339" i="6"/>
  <c r="E340" i="6" l="1"/>
  <c r="G339" i="6"/>
  <c r="F340" i="6"/>
  <c r="D109" i="8"/>
  <c r="B110" i="8" l="1"/>
  <c r="G340" i="6"/>
  <c r="F341" i="6"/>
  <c r="E341" i="6"/>
  <c r="F342" i="6" l="1"/>
  <c r="D110" i="8"/>
  <c r="E342" i="6"/>
  <c r="G341" i="6"/>
  <c r="G342" i="6" l="1"/>
  <c r="E343" i="6"/>
  <c r="F343" i="6"/>
  <c r="D111" i="8"/>
  <c r="F344" i="6" l="1"/>
  <c r="G343" i="6"/>
  <c r="E344" i="6"/>
  <c r="F345" i="6" l="1"/>
  <c r="G344" i="6"/>
  <c r="E345" i="6"/>
  <c r="D112" i="8" l="1"/>
  <c r="E346" i="6"/>
  <c r="G345" i="6"/>
  <c r="F346" i="6"/>
  <c r="F347" i="6" l="1"/>
  <c r="E347" i="6"/>
  <c r="G346" i="6"/>
  <c r="E348" i="6" l="1"/>
  <c r="G347" i="6"/>
  <c r="F348" i="6"/>
  <c r="F349" i="6" l="1"/>
  <c r="D113" i="8"/>
  <c r="E349" i="6"/>
  <c r="G348" i="6"/>
  <c r="E350" i="6" l="1"/>
  <c r="E351" i="6" s="1"/>
  <c r="G349" i="6"/>
  <c r="F350" i="6"/>
  <c r="F351" i="6" l="1"/>
  <c r="G350" i="6"/>
  <c r="E352" i="6" l="1"/>
  <c r="G351" i="6"/>
  <c r="F352" i="6"/>
  <c r="F353" i="6" l="1"/>
  <c r="E353" i="6"/>
  <c r="B114" i="8"/>
  <c r="G352" i="6"/>
  <c r="G353" i="6" l="1"/>
  <c r="E354" i="6"/>
  <c r="F354" i="6"/>
  <c r="D114" i="8"/>
  <c r="F355" i="6" l="1"/>
  <c r="E355" i="6"/>
  <c r="G354" i="6"/>
  <c r="E356" i="6" l="1"/>
  <c r="G355" i="6"/>
  <c r="F356" i="6"/>
  <c r="F357" i="6" l="1"/>
  <c r="D115" i="8"/>
  <c r="E357" i="6"/>
  <c r="G356" i="6"/>
  <c r="E358" i="6" l="1"/>
  <c r="G357" i="6"/>
  <c r="F358" i="6"/>
  <c r="F359" i="6" l="1"/>
  <c r="E359" i="6"/>
  <c r="G358" i="6"/>
  <c r="E362" i="6"/>
  <c r="E380" i="6"/>
  <c r="E381" i="6" s="1"/>
  <c r="E382" i="6" s="1"/>
  <c r="E366" i="6" l="1"/>
  <c r="E363" i="6"/>
  <c r="E360" i="6"/>
  <c r="G359" i="6"/>
  <c r="D116" i="8" s="1"/>
  <c r="G382" i="6"/>
  <c r="E383" i="6"/>
  <c r="F360" i="6"/>
  <c r="F361" i="6" s="1"/>
  <c r="G363" i="6" l="1"/>
  <c r="E365" i="6"/>
  <c r="E364" i="6"/>
  <c r="G364" i="6" s="1"/>
  <c r="E361" i="6"/>
  <c r="F362" i="6" s="1"/>
  <c r="F363" i="6" s="1"/>
  <c r="F364" i="6" s="1"/>
  <c r="G360" i="6"/>
  <c r="E367" i="6"/>
  <c r="E384" i="6"/>
  <c r="E385" i="6" s="1"/>
  <c r="G383" i="6"/>
  <c r="F365" i="6" l="1"/>
  <c r="F366" i="6" s="1"/>
  <c r="G367" i="6"/>
  <c r="E368" i="6"/>
  <c r="G365" i="6"/>
  <c r="G385" i="6"/>
  <c r="E386" i="6"/>
  <c r="F386" i="6"/>
  <c r="G361" i="6"/>
  <c r="G362" i="6"/>
  <c r="G366" i="6" l="1"/>
  <c r="F367" i="6"/>
  <c r="F368" i="6" s="1"/>
  <c r="F369" i="6" s="1"/>
  <c r="F387" i="6"/>
  <c r="E387" i="6"/>
  <c r="G386" i="6"/>
  <c r="E369" i="6"/>
  <c r="G368" i="6"/>
  <c r="D117" i="8"/>
  <c r="B125" i="8"/>
  <c r="F388" i="6" l="1"/>
  <c r="E388" i="6"/>
  <c r="E370" i="6"/>
  <c r="G369" i="6"/>
  <c r="F370" i="6"/>
  <c r="D125" i="8"/>
  <c r="D118" i="8"/>
  <c r="D119" i="8" l="1"/>
  <c r="E371" i="6"/>
  <c r="F371" i="6"/>
  <c r="G370" i="6"/>
  <c r="E389" i="6"/>
  <c r="F389" i="6"/>
  <c r="G371" i="6" l="1"/>
  <c r="E372" i="6"/>
  <c r="F372" i="6"/>
  <c r="E373" i="6" l="1"/>
  <c r="F373" i="6"/>
  <c r="G372" i="6"/>
  <c r="D120" i="8" l="1"/>
  <c r="E374" i="6"/>
  <c r="F374" i="6"/>
  <c r="G373" i="6"/>
  <c r="G374" i="6" l="1"/>
  <c r="F375" i="6"/>
  <c r="E375" i="6"/>
  <c r="D121" i="8"/>
  <c r="D122" i="8" l="1"/>
  <c r="G375" i="6"/>
  <c r="F376" i="6"/>
  <c r="E376" i="6"/>
  <c r="G376" i="6" l="1"/>
  <c r="E377" i="6"/>
  <c r="F377" i="6"/>
  <c r="G377" i="6" l="1"/>
  <c r="F378" i="6"/>
  <c r="E378" i="6"/>
  <c r="D123" i="8" l="1"/>
  <c r="F379" i="6"/>
  <c r="E379" i="6"/>
  <c r="G378" i="6"/>
  <c r="F381" i="6" l="1"/>
  <c r="G380" i="6"/>
  <c r="F380" i="6"/>
  <c r="G379" i="6"/>
  <c r="B124" i="8" l="1"/>
  <c r="F382" i="6"/>
  <c r="F383" i="6" s="1"/>
  <c r="F384" i="6" s="1"/>
  <c r="F385" i="6" s="1"/>
  <c r="G381" i="6"/>
  <c r="D12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Родичев Роман Александрович</author>
  </authors>
  <commentList>
    <comment ref="I23" authorId="0" shapeId="0" xr:uid="{00000000-0006-0000-0300-000001000000}">
      <text>
        <r>
          <rPr>
            <sz val="14"/>
            <color indexed="81"/>
            <rFont val="Times New Roman"/>
            <family val="1"/>
            <charset val="204"/>
          </rPr>
          <t>1. Подтверждающие документы должны быть предоставлены в виде отдельных файлов;
2. Имя файла должно отражать суть документа. 
Например: "Свидетельство об аттестации ЛНК", "Форма № 12", и т.д.;
3. Допускается архивация нескольких файлов;
4. Не допускаются ссылки на облачные хранилища.</t>
        </r>
      </text>
    </comment>
  </commentList>
</comments>
</file>

<file path=xl/sharedStrings.xml><?xml version="1.0" encoding="utf-8"?>
<sst xmlns="http://schemas.openxmlformats.org/spreadsheetml/2006/main" count="1175" uniqueCount="364">
  <si>
    <t>Полнота представленных документов</t>
  </si>
  <si>
    <t>Кадровый состав</t>
  </si>
  <si>
    <t>Наличие существенных замечаний к  документации</t>
  </si>
  <si>
    <t>Стаж работы Руководителя (превышающее большинство)</t>
  </si>
  <si>
    <t>Стаж работы специалистов (превышающее большинство)</t>
  </si>
  <si>
    <t>от 3 до 5 лет</t>
  </si>
  <si>
    <t>от 5 до 10 лет</t>
  </si>
  <si>
    <t>свыше 10 лет</t>
  </si>
  <si>
    <t>Наличие разрешений/лицензии на вид деятельности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</si>
  <si>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</si>
  <si>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</si>
  <si>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</si>
  <si>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</si>
  <si>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</si>
  <si>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</si>
  <si>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</si>
  <si>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</si>
  <si>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</si>
  <si>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</si>
  <si>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</si>
  <si>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</si>
  <si>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</si>
  <si>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</si>
  <si>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</si>
  <si>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</si>
  <si>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</si>
  <si>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</si>
  <si>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</si>
  <si>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</si>
  <si>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</si>
  <si>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</si>
  <si>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</si>
  <si>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4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</si>
  <si>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</si>
  <si>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</si>
  <si>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</si>
  <si>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</si>
  <si>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</si>
  <si>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</si>
  <si>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</si>
  <si>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</si>
  <si>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</si>
  <si>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 xml:space="preserve">Форма № 21 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</si>
  <si>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</si>
  <si>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</si>
  <si>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</si>
  <si>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</si>
  <si>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</si>
  <si>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</si>
  <si>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</si>
  <si>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</si>
  <si>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</si>
  <si>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</si>
  <si>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</si>
  <si>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Оценка соответствия производственных объектов, оборудования и производства требованиям</t>
  </si>
  <si>
    <t>Наличие организации, выполняющей НК/разрушающий контроль</t>
  </si>
  <si>
    <t>менее 3 лет</t>
  </si>
  <si>
    <t>Информационные данные</t>
  </si>
  <si>
    <t>менее 10%</t>
  </si>
  <si>
    <t>от 10 до 20%</t>
  </si>
  <si>
    <t>от 20 до 50%</t>
  </si>
  <si>
    <t>свыше 50%</t>
  </si>
  <si>
    <t>Оценка организационной структуры</t>
  </si>
  <si>
    <t>Предоставить отдельно - в Приложении-A</t>
  </si>
  <si>
    <t>-</t>
  </si>
  <si>
    <t>Наличие сертификатов на заявленную продукцию и/или ТУ</t>
  </si>
  <si>
    <t>Посредник</t>
  </si>
  <si>
    <t>Возраст компании</t>
  </si>
  <si>
    <t>Гарантии и обязательства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</si>
  <si>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</si>
  <si>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</si>
  <si>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</si>
  <si>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</si>
  <si>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Сведения о системе менеджмента в области охраны труда на соответствие OHSAS 18001</t>
  </si>
  <si>
    <t>Ответ участника</t>
  </si>
  <si>
    <t xml:space="preserve">Форма № 23  </t>
  </si>
  <si>
    <t>Технический аудит</t>
  </si>
  <si>
    <t>Результат проведения технического аудита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</si>
  <si>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</si>
  <si>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</si>
  <si>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Опыт работы с ИНК, оценка удовлетворенности заказчика</t>
  </si>
  <si>
    <t>Заявление о добросовестности контрагента</t>
  </si>
  <si>
    <t>равно или свыше 3 лет</t>
  </si>
  <si>
    <t>меньше или равно 2</t>
  </si>
  <si>
    <t>Выписка из СРО</t>
  </si>
  <si>
    <t>Количество сотрудников, привлекаемых к данному проекту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</si>
  <si>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</si>
  <si>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</si>
  <si>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Количество реализованных проектов за последние 5 лет</t>
  </si>
  <si>
    <t>Форма № 6</t>
  </si>
  <si>
    <t>Количество текущих и запланированных проектов</t>
  </si>
  <si>
    <t>Форма № 7</t>
  </si>
  <si>
    <t>Сведения о системе менеджмента качества  на соответствие требованиям системе ISO 9000</t>
  </si>
  <si>
    <t>менее 5 человек</t>
  </si>
  <si>
    <t>от 5 до 7 человек</t>
  </si>
  <si>
    <t>от 8 до 15 человек</t>
  </si>
  <si>
    <t>свыше 15 человек</t>
  </si>
  <si>
    <t>менее 15</t>
  </si>
  <si>
    <t>свыше 25</t>
  </si>
  <si>
    <t>от 16 до 20</t>
  </si>
  <si>
    <t>от 21 до 25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</si>
  <si>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</si>
  <si>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</si>
  <si>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</si>
  <si>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</si>
  <si>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Количество сотрудников, привлекаемых к данному проекту, включенных в «Национальный реестр специалистов» в области строительного контроля согласно ФЗ № 372 от 01.07.2017 г.</t>
  </si>
  <si>
    <t>отсутствие сотрудников</t>
  </si>
  <si>
    <t>1 или более</t>
  </si>
  <si>
    <t>Возможный срок мобилизации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</si>
  <si>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</si>
  <si>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</si>
  <si>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</si>
  <si>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</si>
  <si>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</si>
  <si>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>Варианты ответов участников</t>
  </si>
  <si>
    <t xml:space="preserve"> </t>
  </si>
  <si>
    <t>Наличие собственной лаборатории</t>
  </si>
  <si>
    <t>Привлечение сторонней лаборатории</t>
  </si>
  <si>
    <t>Отсутствие лаборатории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</si>
  <si>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</si>
  <si>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</si>
  <si>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</si>
  <si>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</si>
  <si>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</si>
  <si>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</si>
  <si>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</si>
  <si>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</si>
  <si>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</si>
  <si>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</si>
  <si>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</si>
  <si>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</si>
  <si>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</si>
  <si>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</si>
  <si>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</si>
  <si>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Подрядчик</t>
  </si>
  <si>
    <t>Отрасль:</t>
  </si>
  <si>
    <t>Число работников:</t>
  </si>
  <si>
    <t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</si>
  <si>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</si>
  <si>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</si>
  <si>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</si>
  <si>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</si>
  <si>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</si>
  <si>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</si>
  <si>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</si>
  <si>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</si>
  <si>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</si>
  <si>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Иные существенные замечания, особое мнение эксперта</t>
  </si>
  <si>
    <t>Существенные замечания</t>
  </si>
  <si>
    <t>Вид деятельности</t>
  </si>
  <si>
    <t>СМР</t>
  </si>
  <si>
    <t>ТМЦ</t>
  </si>
  <si>
    <t>общее</t>
  </si>
  <si>
    <t>Прочие сведения</t>
  </si>
  <si>
    <t>Готовность к переходу на электронный документооборот при заключении договоров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</si>
  <si>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</si>
  <si>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</si>
  <si>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</si>
  <si>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</si>
  <si>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Производственные процессы, переданные на аутсорсинг</t>
  </si>
  <si>
    <t>Статус поставщика "Изготовитель" или "Официальный дилер/ представитель изготовителя"</t>
  </si>
  <si>
    <t>Лист самооценки Участника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</si>
  <si>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</si>
  <si>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</si>
  <si>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</si>
  <si>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 xml:space="preserve">Официальный представитель изготовителя </t>
  </si>
  <si>
    <t>менее 1 года</t>
  </si>
  <si>
    <t>от 1 года до 3 лет</t>
  </si>
  <si>
    <t>Сведения об опыте выполнения аналогичных поставок, работ, услуг</t>
  </si>
  <si>
    <t>Общие и репутационные сведения, опыт выполнения аналогичных поставок, работ, услуг</t>
  </si>
  <si>
    <t>Опыт работы Изготовителя ТМЦ по предмету предквалификации</t>
  </si>
  <si>
    <t>равно или свыше 1 года</t>
  </si>
  <si>
    <t>Форма № 10А,
Форма № 24</t>
  </si>
  <si>
    <t>Перечень поставляемой продукции</t>
  </si>
  <si>
    <t>Код НСИ</t>
  </si>
  <si>
    <t>Производственные площади (количество, площадь, аренда/собственность)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</si>
  <si>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</si>
  <si>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Участок покраски (количество, площадь, аренда/собственность)</t>
  </si>
  <si>
    <t>Оборудование для нанесения покрытий (гальванических, ЛКП, гидроизолирующих, пр.)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</si>
  <si>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</si>
  <si>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</si>
  <si>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</si>
  <si>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</si>
  <si>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</si>
  <si>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</si>
  <si>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</si>
  <si>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</si>
  <si>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</si>
  <si>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</si>
  <si>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</si>
  <si>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</si>
  <si>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</si>
  <si>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Письмо на фирменном бланке организации за подписью руководителя о возможности перехода на электронный документооборот</t>
  </si>
  <si>
    <t>Наличие юридических документов, подтверждающих лицензионную чистоту</t>
  </si>
  <si>
    <t>Копии удостоверений, свидетельств заверенные печатью организации и подписью руководителя.pdf</t>
  </si>
  <si>
    <t xml:space="preserve"> Подтверждена ли выпускаемая продукция сертификатом соответствия в системе сертификации ГОСТ Р?</t>
  </si>
  <si>
    <t xml:space="preserve">Имеет ли выпускаемая продукция сертификат соответствия ТР ТС? </t>
  </si>
  <si>
    <t>Сертификат соответствия ТР ТС, заверенный печатью организации и подписью руководителя.pdf</t>
  </si>
  <si>
    <t xml:space="preserve">Имеются ли патенты на выпускаемую продукцию? </t>
  </si>
  <si>
    <t>Копии патентов, свидетельств, заверенные печатью организации и подписью руководителя.pdf</t>
  </si>
  <si>
    <t xml:space="preserve">Располагает ли предприятие соответствующими действующими промышленными стандартами? </t>
  </si>
  <si>
    <t>Форма № 22</t>
  </si>
  <si>
    <t>Критерий оценки</t>
  </si>
  <si>
    <t>Наименование ГОСТ/ТУ/проч., в соответствии с которыми производится продукция</t>
  </si>
  <si>
    <t>1)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</si>
  <si>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</si>
  <si>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</si>
  <si>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</si>
  <si>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</si>
  <si>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отсутствует</t>
  </si>
  <si>
    <t>Информационный блок</t>
  </si>
  <si>
    <t>Критерии оценки</t>
  </si>
  <si>
    <t>Документы и формы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</si>
  <si>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</si>
  <si>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</si>
  <si>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</si>
  <si>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r>
      <t xml:space="preserve"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</t>
    </r>
    <r>
      <rPr>
        <sz val="8"/>
        <color rgb="FFFF0000"/>
        <rFont val="Times New Roman"/>
        <family val="1"/>
        <charset val="204"/>
      </rPr>
      <t xml:space="preserve">- осуществлять строительство на особо опасных, технически сложных и уникальных объектах капитального строительства; </t>
    </r>
    <r>
      <rPr>
        <sz val="8"/>
        <rFont val="Times New Roman"/>
        <family val="1"/>
        <charset val="204"/>
      </rPr>
      <t xml:space="preserve">
- гарантийное письмо о готовности увеличения уровня лимита ответственности допуска СРО в случае необходимости.</t>
    </r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</si>
  <si>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</si>
  <si>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</si>
  <si>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</si>
  <si>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</si>
  <si>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</si>
  <si>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</si>
  <si>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</si>
  <si>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</si>
  <si>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</si>
  <si>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</si>
  <si>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</si>
  <si>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Копия свидетельства об аттестации ЛНК, заверенная печатью организации и подписью руководителя.pdf.  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</si>
  <si>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</si>
  <si>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</si>
  <si>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</si>
  <si>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</si>
  <si>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Проведение контроля, разрушающего,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</si>
  <si>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Участок нанесение внешнего и внутреннего покрытия (оценка количества, площади, состава оборудования в соответствии с видом работ)</t>
  </si>
  <si>
    <t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</si>
  <si>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</si>
  <si>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</si>
  <si>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</si>
  <si>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</si>
  <si>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</si>
  <si>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</si>
  <si>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t>
  </si>
  <si>
    <t>Копия Приказов назначения, положение об отделе, должностных инструкций, заверенные печатью организации и подписью руководителя.pdf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</si>
  <si>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</si>
  <si>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</si>
  <si>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>Форма № 8 /
Форма № 8А</t>
  </si>
  <si>
    <t>Форма № 9</t>
  </si>
  <si>
    <t xml:space="preserve">Перечень оборудования, спецтехники, машин и механизмов, которые будут использоваться для выполнения работ </t>
  </si>
  <si>
    <t>Наличие системы контроля качества</t>
  </si>
  <si>
    <t>Форма № 9А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</si>
  <si>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</si>
  <si>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</si>
  <si>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</si>
  <si>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</si>
  <si>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</si>
  <si>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</si>
  <si>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</si>
  <si>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</si>
  <si>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</si>
  <si>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Да, с осуществлением контроля</t>
  </si>
  <si>
    <t>Да, без контроля</t>
  </si>
  <si>
    <t>Процедура проведния входного контроля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</si>
  <si>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</si>
  <si>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</si>
  <si>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</si>
  <si>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</si>
  <si>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УКАЗАТЬ ЧИСЛО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</si>
  <si>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</si>
  <si>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</si>
  <si>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Литейное производство  (оценка наличия собственного производства)</t>
  </si>
  <si>
    <t>Производственные площади (количество, площадь, аренда/собственность), литейное оборудование</t>
  </si>
  <si>
    <t>Поясняющее письмо, фото, договор на приобретении готовых литейных изделий, сертификаты качества на приобретаемую продукцию и т.п.</t>
  </si>
  <si>
    <t xml:space="preserve">Форма № 10, Форма № 11 </t>
  </si>
  <si>
    <t>Собственное производство</t>
  </si>
  <si>
    <t>Приобретение готовых литых изделий</t>
  </si>
  <si>
    <t>Не используется</t>
  </si>
  <si>
    <t>Договоры на приобретении материалов и полуфабрикатов, сертификаты качества на приобретаемую продукцию и т.п</t>
  </si>
  <si>
    <t>Наличие договоров на приобретение</t>
  </si>
  <si>
    <t>Отсутствие договоров на приобретение</t>
  </si>
  <si>
    <t>Выписка из ЕГРЮЛ, сроком давности не более 30 дней до дня предоставления документов</t>
  </si>
  <si>
    <t>Возможна ли поставка продукции на Опытно Промысловые Испытания (ОПИ)?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</si>
  <si>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</si>
  <si>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</t>
  </si>
  <si>
    <t>Согласие с Планом контроля качества (ПКК)</t>
  </si>
  <si>
    <t>Подписанный ПКК, а также письмо на фирменном бланке организации за подписью руководителя о согласии / несогласии с ПКК</t>
  </si>
  <si>
    <r>
      <t xml:space="preserve">Согласие с методическими указаниями: </t>
    </r>
    <r>
      <rPr>
        <sz val="8"/>
        <color rgb="FFFF0000"/>
        <rFont val="Times New Roman"/>
        <family val="1"/>
        <charset val="204"/>
      </rPr>
      <t>УКАЗАТЬ</t>
    </r>
  </si>
  <si>
    <t>Письмо на фирменном бланке организации за подписью руководителя о согласии / несогласии с методическими указаниями</t>
  </si>
  <si>
    <t xml:space="preserve">Приложение к п. </t>
  </si>
  <si>
    <t>Требуется для всех</t>
  </si>
  <si>
    <t>Не требуется при наличии опыта ИНК</t>
  </si>
  <si>
    <t>Предоставление документов в зависимости от наличия опыта работы с ГК ИНК</t>
  </si>
  <si>
    <t>*в случае наличия опыта работы с ГК ИНК предоставление в составе заявки не требуется. Указанные документы могут быть запрошены при необходимости.</t>
  </si>
  <si>
    <t>Наличие документации на устанавливаемые системы автоматической пожарной сигнализации: копия лицензии МЧС России на осуществление деятельности по монтажу, техническому обслуживанию и ремонту средств обеспечения пожарной безопасности зданий и сооружений с указанием необходимых видов работ, выданная организации, осуществляющей монтаж систем АПС, СОУЭ, АУПТ (при на личии) в здании.</t>
  </si>
  <si>
    <t>1.7</t>
  </si>
  <si>
    <t>Документы, подтверждающие проведение периодических/типовых/квалификационных испытаний.</t>
  </si>
  <si>
    <t>Протокол периодического испытания.pdf 
Протокол  типового испытания. pdf 
Протокол квалификационного  испытания. pdf</t>
  </si>
  <si>
    <t>Наличие графиков ремонтов и технологического обслуживания оборудования. Проверка технологической точности.</t>
  </si>
  <si>
    <t>Графики ППР. pdf</t>
  </si>
  <si>
    <t>Лицензии на используемое ПО.pdf</t>
  </si>
  <si>
    <t>Наличие утвержденного комплекта технической  документации для производства и поставки.</t>
  </si>
  <si>
    <t>Наличие утвержденных документированных процедур по управлению технологическими процессами.</t>
  </si>
  <si>
    <t>Документированная процедура по управлению технологическими процессами.pdf</t>
  </si>
  <si>
    <t>Наличие документированной процедуры по управлению оборудованием для мониторинга и измерений. 
Наличие соответсвующего подразделения, осуществляющего поверку/калиброву СИ, или наличие действующего договора с территорианальным ЦСМ.
Наличие утвержденного перечня СИ, графиков поверки/ калибровки СИ.</t>
  </si>
  <si>
    <t>Документированная процедура по управлению оборудованием для мониторинга и измерений.pdf
Договор с ЦСМ (при наличии).pdf
Перечень СИ. Pdf
Графики поверки/ калибровки СИ.pdf</t>
  </si>
  <si>
    <t>5.7</t>
  </si>
  <si>
    <t>5.8</t>
  </si>
  <si>
    <t>5.9</t>
  </si>
  <si>
    <t>5.10</t>
  </si>
  <si>
    <t>5.11</t>
  </si>
  <si>
    <t>5.12</t>
  </si>
  <si>
    <t xml:space="preserve">Наличие системы прослеживаемости контрольных операций. </t>
  </si>
  <si>
    <t>Документы, подтверждающие прослеживаемость контрольных операций.pdf</t>
  </si>
  <si>
    <t>8.8</t>
  </si>
  <si>
    <t xml:space="preserve">Наличие подразделения, осуществляющего послепродажное обслуживание, сервисные работы, пусконаладочные работы, шефмонтажные работы. </t>
  </si>
  <si>
    <t>1. Положением о подразделении.
2. Договор подряда (если работы передаются на аутсорсинг).</t>
  </si>
  <si>
    <t>14.3</t>
  </si>
  <si>
    <t>Наличие утвержденного перечня основных поставщиков  сырья, материалов и комплектующих.</t>
  </si>
  <si>
    <t>Перечень основных поставщиков  сырья, материалов и комплектующих.pdf</t>
  </si>
  <si>
    <t>15.6</t>
  </si>
  <si>
    <t>15.7</t>
  </si>
  <si>
    <r>
      <t xml:space="preserve">Свидетельство </t>
    </r>
    <r>
      <rPr>
        <strike/>
        <sz val="8"/>
        <color rgb="FFFF0000"/>
        <rFont val="Times New Roman"/>
        <family val="1"/>
        <charset val="204"/>
      </rPr>
      <t>(НАКС)</t>
    </r>
    <r>
      <rPr>
        <sz val="8"/>
        <rFont val="Times New Roman"/>
        <family val="1"/>
        <charset val="204"/>
      </rPr>
      <t xml:space="preserve"> о готовности организации-заявителя к использованию аттестованной технологии сварки в соответствии с требованиями РД 03-615-03</t>
    </r>
  </si>
  <si>
    <r>
      <t xml:space="preserve">Копии свидетельств </t>
    </r>
    <r>
      <rPr>
        <strike/>
        <sz val="8"/>
        <color rgb="FFFF0000"/>
        <rFont val="Times New Roman"/>
        <family val="1"/>
        <charset val="204"/>
      </rPr>
      <t>НАКС</t>
    </r>
    <r>
      <rPr>
        <sz val="8"/>
        <rFont val="Times New Roman"/>
        <family val="1"/>
        <charset val="204"/>
      </rPr>
      <t xml:space="preserve">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  </r>
  </si>
  <si>
    <t>15.8</t>
  </si>
  <si>
    <t>Документированная процедура по выбору поставщиков.pdf</t>
  </si>
  <si>
    <t>Наличие документированной процедуры выбора основных поставщиков сырья, материалов и комплектующих.</t>
  </si>
  <si>
    <t>Наличие на предприятии лицензионного ПО, специализированных программ для проектных и конструкторских работ.</t>
  </si>
  <si>
    <t>5.6</t>
  </si>
  <si>
    <t>Материалы и полуфабрикаты, используемые при применении сварочных процессов</t>
  </si>
  <si>
    <t>Помещения производственно-бытового назначения</t>
  </si>
  <si>
    <t>0000000126</t>
  </si>
  <si>
    <t>Помещения мобильные и вагон-дома</t>
  </si>
  <si>
    <t>0000000128</t>
  </si>
  <si>
    <t>Вагон-дома на раме</t>
  </si>
  <si>
    <t>0000006564</t>
  </si>
  <si>
    <t>Вагон-дома на санях</t>
  </si>
  <si>
    <t>0000006563</t>
  </si>
  <si>
    <t>Вагон-дома на шасси</t>
  </si>
  <si>
    <t>0000006562</t>
  </si>
  <si>
    <t>Наличие разрешений / лицензии на вид деятельности / документации, регламентированной техническими требованиями</t>
  </si>
  <si>
    <t xml:space="preserve">Устав или Доверенность на уполномоченое лицо, предоставляющая право выступать от имени организации </t>
  </si>
  <si>
    <t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</t>
  </si>
  <si>
    <t xml:space="preserve">Лицензия МЧС России.pdf
</t>
  </si>
  <si>
    <t>Наличие разрешений / лицензии на вид деятельности/документации, регламентированной техническими требованиями</t>
  </si>
  <si>
    <t>Форма, заверенная печатью организации и подписью руководителя.pdf
Лицензии на используемое ПО.pdf</t>
  </si>
  <si>
    <t>Комплект технологической документации для производства и поставки.pdf</t>
  </si>
  <si>
    <t>Согласие изготавливать и поставлять продукцию согласно ТТ ГК ООО "ИНК", заполненный чек-лист оценки соответствия техническим требованиям
для проектирования и поставки зданий мобильных инвентарных 
(вагон-домов, блок-контейнеров).</t>
  </si>
  <si>
    <t>Чек-лист оценки соответствия техническим требованиям
для проектирования и поставки зданий мобильных инвентарных 
(вагон-домов, блок-контейнеров), заверенный печатью организации и подписью руководителя.pdf</t>
  </si>
  <si>
    <t>Перечень приобретаемых материалов и полуфабрикатов, сертификаты качества на приобретаемую продукцию и т.п.
Договоры на приобретение материалов и полуфабрикатов, сертификаты качества на приобретаемую продукцию и т.п</t>
  </si>
  <si>
    <r>
      <t>Основн</t>
    </r>
    <r>
      <rPr>
        <sz val="8"/>
        <rFont val="Times New Roman"/>
        <family val="1"/>
        <charset val="204"/>
      </rPr>
      <t>ое оборудование (специализированное, станочное, т.д.)</t>
    </r>
  </si>
  <si>
    <t>Материалы и полуфабрикаты, используемые в производстве (помимо сварочных материалов)</t>
  </si>
  <si>
    <t>Перечень аттестованного персонала (сварщики)</t>
  </si>
  <si>
    <t>Копии действующих аттестационных удостоверений сварщиков, заверенные печатью организации и подписью руководителя.pdf.  
Форма, заверенная печатью организации и подписью руководителя.pdf</t>
  </si>
  <si>
    <t>Вид экономической деятельности включает все или один из следующих кодов ОКВЭД: 
29.20 Производство кузовов для автотранспортных средств; производство прицепов и полуприцепов;
25.11 Производство строительных металлических конструкций, изделий и их частей.</t>
  </si>
  <si>
    <t>Перечень сварочного оборудования, необходимого для выполнения заявленных видов работ</t>
  </si>
  <si>
    <t>Производственные процессы, переданные на аутсорсинг, в т.ч контроль качества</t>
  </si>
  <si>
    <t>Оценка проведения испытаний, технологических процессов</t>
  </si>
  <si>
    <t>Образец паспорта.pdf
Инструкция по эксплуатации.pdf</t>
  </si>
  <si>
    <t>Наличие паспорта и инструкции по эксплуатации</t>
  </si>
  <si>
    <t>Комплект технической документации для производства и поставки.pdf</t>
  </si>
  <si>
    <t>Сертификат соответствия, полученный в системе обязательной сертификации, на утеплитель, применяемый для утепления основания здания.pdf;
Сертификат соответствия, полученный в системе добровольной сертификации, на здание мобильное.pdf;
либо
Сертификаты соответствия, полученные в системе добровольной сертификации, на стеновые и кровельные сэндвич-панели.pdf;
Протоколы испытаний.pdf</t>
  </si>
  <si>
    <t>ПКО-5-23</t>
  </si>
  <si>
    <t xml:space="preserve">Предквалификационный отбор поставщиков зданий мобильных инвентарных 
(вагон-домов, блок-контейнеров) </t>
  </si>
  <si>
    <t>Наличие сертификатов пожарной безопасности на утеплитель, применяемый для утепления основания здания (с указанием его группы горючести НГ), на здание мобильное (с указанием в нем степени огнестойкости и класса конструктивной пожарной опасности здания С0), либо на стеновые и кровельные сэндвич-панели (с указанием в них класса пожарной опасности строительных конструкций К0), а также протоколов проведения испытаний, указанных в предоставленных сертификатах.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</si>
</sst>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rgb="FF3333FF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4"/>
      <color indexed="81"/>
      <name val="Times New Roman"/>
      <family val="1"/>
      <charset val="204"/>
    </font>
    <font>
      <strike/>
      <sz val="8"/>
      <color rgb="FFFF0000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8"/>
      <color theme="0" tint="-0.499984740745262"/>
      <name val="Arial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9" fontId="13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7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9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7" fillId="5" borderId="1" xfId="0" applyFont="1" applyFill="1" applyBorder="1">
      <alignment vertical="center"/>
    </xf>
    <xf numFmtId="0" fontId="20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9" fontId="2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hidden="1"/>
    </xf>
    <xf numFmtId="0" fontId="27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4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6" fillId="0" borderId="23" xfId="0" applyFont="1" applyBorder="1" applyAlignment="1" applyProtection="1">
      <alignment horizontal="left" vertical="center" wrapText="1"/>
      <protection hidden="1"/>
    </xf>
    <xf numFmtId="0" fontId="3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 wrapText="1"/>
      <protection locked="0" hidden="1"/>
    </xf>
    <xf numFmtId="0" fontId="24" fillId="0" borderId="0" xfId="0" applyFont="1" applyProtection="1">
      <alignment vertical="center"/>
      <protection locked="0" hidden="1"/>
    </xf>
    <xf numFmtId="1" fontId="33" fillId="0" borderId="0" xfId="0" applyNumberFormat="1" applyFont="1" applyAlignment="1" applyProtection="1">
      <alignment vertical="center" wrapText="1"/>
      <protection locked="0"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Protection="1">
      <alignment vertical="center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25" fillId="2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Protection="1">
      <alignment vertical="center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25" fillId="2" borderId="9" xfId="0" applyFont="1" applyFill="1" applyBorder="1" applyAlignment="1" applyProtection="1">
      <alignment horizontal="center" vertical="center" wrapText="1"/>
      <protection locked="0"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Protection="1">
      <alignment vertical="center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25" fillId="2" borderId="12" xfId="0" applyFont="1" applyFill="1" applyBorder="1" applyAlignment="1" applyProtection="1">
      <alignment horizontal="center" vertical="center" wrapText="1"/>
      <protection locked="0"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11" fillId="3" borderId="6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24" fillId="2" borderId="53" xfId="0" applyFont="1" applyFill="1" applyBorder="1" applyAlignment="1" applyProtection="1">
      <alignment horizontal="center" vertical="center" wrapText="1"/>
      <protection locked="0"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36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22" fillId="5" borderId="20" xfId="0" applyFont="1" applyFill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left" vertical="center" wrapText="1"/>
      <protection hidden="1"/>
    </xf>
    <xf numFmtId="0" fontId="2" fillId="0" borderId="37" xfId="0" applyFont="1" applyBorder="1" applyAlignment="1" applyProtection="1">
      <alignment horizontal="left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26" fillId="2" borderId="51" xfId="0" applyFont="1" applyFill="1" applyBorder="1" applyAlignment="1" applyProtection="1">
      <alignment horizontal="center" vertical="center" wrapText="1"/>
      <protection locked="0" hidden="1"/>
    </xf>
    <xf numFmtId="0" fontId="26" fillId="2" borderId="53" xfId="0" applyFont="1" applyFill="1" applyBorder="1" applyAlignment="1" applyProtection="1">
      <alignment horizontal="center" vertical="center" wrapText="1"/>
      <protection locked="0" hidden="1"/>
    </xf>
    <xf numFmtId="49" fontId="8" fillId="0" borderId="47" xfId="0" applyNumberFormat="1" applyFont="1" applyBorder="1" applyAlignment="1" applyProtection="1">
      <alignment horizontal="center" vertical="center" wrapText="1"/>
      <protection hidden="1"/>
    </xf>
    <xf numFmtId="49" fontId="8" fillId="0" borderId="41" xfId="0" applyNumberFormat="1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49" fontId="8" fillId="0" borderId="49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26" fillId="2" borderId="55" xfId="0" applyFont="1" applyFill="1" applyBorder="1" applyAlignment="1" applyProtection="1">
      <alignment horizontal="center" vertical="center" wrapText="1"/>
      <protection locked="0" hidden="1"/>
    </xf>
    <xf numFmtId="9" fontId="2" fillId="0" borderId="7" xfId="0" applyNumberFormat="1" applyFont="1" applyBorder="1" applyAlignment="1" applyProtection="1">
      <alignment horizontal="center" vertical="center" wrapText="1"/>
      <protection locked="0" hidden="1"/>
    </xf>
    <xf numFmtId="0" fontId="5" fillId="0" borderId="31" xfId="0" applyFont="1" applyBorder="1" applyAlignment="1" applyProtection="1">
      <alignment horizontal="left" vertical="center" wrapText="1"/>
      <protection hidden="1"/>
    </xf>
    <xf numFmtId="0" fontId="26" fillId="2" borderId="76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26" fillId="2" borderId="55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49" fontId="2" fillId="0" borderId="23" xfId="0" applyNumberFormat="1" applyFont="1" applyBorder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left" vertical="center" wrapText="1"/>
      <protection hidden="1"/>
    </xf>
    <xf numFmtId="0" fontId="15" fillId="0" borderId="0" xfId="0" applyFont="1" applyProtection="1">
      <alignment vertical="center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6" fillId="0" borderId="23" xfId="0" applyFont="1" applyBorder="1" applyAlignment="1" applyProtection="1">
      <alignment horizontal="center" vertical="center" wrapText="1"/>
      <protection hidden="1"/>
    </xf>
    <xf numFmtId="0" fontId="23" fillId="5" borderId="2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49" fontId="8" fillId="0" borderId="9" xfId="0" applyNumberFormat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4" fillId="0" borderId="55" xfId="0" applyFont="1" applyBorder="1" applyAlignment="1" applyProtection="1">
      <alignment horizontal="center" vertical="center"/>
      <protection hidden="1"/>
    </xf>
    <xf numFmtId="0" fontId="38" fillId="0" borderId="1" xfId="0" applyFont="1" applyBorder="1">
      <alignment vertical="center"/>
    </xf>
    <xf numFmtId="0" fontId="20" fillId="0" borderId="2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17" fillId="0" borderId="25" xfId="0" applyFont="1" applyBorder="1">
      <alignment vertical="center"/>
    </xf>
    <xf numFmtId="0" fontId="38" fillId="0" borderId="26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26" fillId="2" borderId="78" xfId="0" applyFont="1" applyFill="1" applyBorder="1" applyAlignment="1" applyProtection="1">
      <alignment horizontal="center" vertical="center" wrapText="1"/>
      <protection locked="0" hidden="1"/>
    </xf>
    <xf numFmtId="9" fontId="2" fillId="0" borderId="62" xfId="0" applyNumberFormat="1" applyFont="1" applyBorder="1" applyAlignment="1" applyProtection="1">
      <alignment horizontal="center" vertical="center" wrapText="1"/>
      <protection locked="0" hidden="1"/>
    </xf>
    <xf numFmtId="9" fontId="2" fillId="0" borderId="23" xfId="0" applyNumberFormat="1" applyFont="1" applyBorder="1" applyAlignment="1" applyProtection="1">
      <alignment horizontal="center" vertical="center" wrapText="1"/>
      <protection locked="0" hidden="1"/>
    </xf>
    <xf numFmtId="0" fontId="3" fillId="5" borderId="20" xfId="0" applyFont="1" applyFill="1" applyBorder="1" applyAlignment="1" applyProtection="1">
      <alignment horizontal="center" vertical="center" wrapText="1"/>
      <protection locked="0" hidden="1"/>
    </xf>
    <xf numFmtId="0" fontId="20" fillId="0" borderId="1" xfId="0" applyFont="1" applyBorder="1" applyAlignment="1">
      <alignment horizontal="center" vertical="center"/>
    </xf>
    <xf numFmtId="0" fontId="24" fillId="2" borderId="76" xfId="0" applyFont="1" applyFill="1" applyBorder="1" applyAlignment="1" applyProtection="1">
      <alignment horizontal="center" vertical="center" wrapText="1"/>
      <protection locked="0" hidden="1"/>
    </xf>
    <xf numFmtId="9" fontId="2" fillId="0" borderId="51" xfId="0" applyNumberFormat="1" applyFont="1" applyBorder="1" applyAlignment="1" applyProtection="1">
      <alignment horizontal="center" vertical="center" wrapText="1"/>
      <protection hidden="1"/>
    </xf>
    <xf numFmtId="9" fontId="2" fillId="0" borderId="53" xfId="0" applyNumberFormat="1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Protection="1">
      <alignment vertical="center"/>
      <protection locked="0" hidden="1"/>
    </xf>
    <xf numFmtId="0" fontId="1" fillId="0" borderId="6" xfId="0" applyFont="1" applyBorder="1" applyProtection="1">
      <alignment vertical="center"/>
      <protection locked="0" hidden="1"/>
    </xf>
    <xf numFmtId="0" fontId="1" fillId="0" borderId="43" xfId="0" applyFont="1" applyBorder="1" applyProtection="1">
      <alignment vertical="center"/>
      <protection locked="0" hidden="1"/>
    </xf>
    <xf numFmtId="9" fontId="2" fillId="0" borderId="78" xfId="0" applyNumberFormat="1" applyFont="1" applyBorder="1" applyAlignment="1" applyProtection="1">
      <alignment horizontal="center" vertical="center" wrapText="1"/>
      <protection hidden="1"/>
    </xf>
    <xf numFmtId="0" fontId="26" fillId="2" borderId="76" xfId="0" applyFont="1" applyFill="1" applyBorder="1" applyAlignment="1" applyProtection="1">
      <alignment horizontal="center" vertical="center" wrapText="1"/>
      <protection locked="0" hidden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  <xf numFmtId="49" fontId="29" fillId="5" borderId="20" xfId="0" applyNumberFormat="1" applyFont="1" applyFill="1" applyBorder="1" applyAlignment="1" applyProtection="1">
      <alignment horizontal="center" vertical="center"/>
      <protection hidden="1"/>
    </xf>
    <xf numFmtId="49" fontId="29" fillId="5" borderId="21" xfId="0" applyNumberFormat="1" applyFont="1" applyFill="1" applyBorder="1" applyAlignment="1" applyProtection="1">
      <alignment horizontal="center" vertical="center"/>
      <protection hidden="1"/>
    </xf>
    <xf numFmtId="0" fontId="16" fillId="5" borderId="20" xfId="0" applyFont="1" applyFill="1" applyBorder="1" applyProtection="1">
      <alignment vertical="center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locked="0" hidden="1"/>
    </xf>
    <xf numFmtId="0" fontId="20" fillId="0" borderId="1" xfId="0" applyFont="1" applyBorder="1">
      <alignment vertical="center"/>
    </xf>
    <xf numFmtId="0" fontId="17" fillId="2" borderId="1" xfId="0" applyFont="1" applyFill="1" applyBorder="1">
      <alignment vertical="center"/>
    </xf>
    <xf numFmtId="0" fontId="19" fillId="0" borderId="1" xfId="0" applyFont="1" applyBorder="1">
      <alignment vertical="center"/>
    </xf>
    <xf numFmtId="0" fontId="17" fillId="0" borderId="0" xfId="0" applyFont="1" applyAlignment="1">
      <alignment horizontal="left" vertical="center" wrapText="1"/>
    </xf>
    <xf numFmtId="0" fontId="39" fillId="0" borderId="80" xfId="0" applyFont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40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vertical="center" wrapText="1"/>
      <protection locked="0" hidden="1"/>
    </xf>
    <xf numFmtId="1" fontId="43" fillId="0" borderId="0" xfId="0" applyNumberFormat="1" applyFont="1" applyAlignment="1" applyProtection="1">
      <alignment vertical="center" wrapText="1"/>
      <protection locked="0" hidden="1"/>
    </xf>
    <xf numFmtId="0" fontId="44" fillId="5" borderId="20" xfId="0" applyFont="1" applyFill="1" applyBorder="1" applyAlignment="1" applyProtection="1">
      <alignment horizontal="center" vertical="center" wrapText="1"/>
      <protection hidden="1"/>
    </xf>
    <xf numFmtId="0" fontId="40" fillId="0" borderId="38" xfId="0" applyFont="1" applyBorder="1" applyAlignment="1" applyProtection="1">
      <alignment horizontal="center" vertical="center" wrapText="1"/>
      <protection hidden="1"/>
    </xf>
    <xf numFmtId="0" fontId="40" fillId="0" borderId="39" xfId="0" applyFont="1" applyBorder="1" applyAlignment="1" applyProtection="1">
      <alignment horizontal="center" vertical="center" wrapText="1"/>
      <protection hidden="1"/>
    </xf>
    <xf numFmtId="0" fontId="40" fillId="0" borderId="44" xfId="0" applyFont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45" fillId="0" borderId="66" xfId="0" applyFont="1" applyBorder="1" applyAlignment="1" applyProtection="1">
      <alignment horizontal="center" vertical="center" wrapText="1"/>
      <protection locked="0" hidden="1"/>
    </xf>
    <xf numFmtId="0" fontId="45" fillId="2" borderId="32" xfId="0" applyFont="1" applyFill="1" applyBorder="1" applyAlignment="1" applyProtection="1">
      <alignment horizontal="center" vertical="center" wrapText="1"/>
      <protection locked="0" hidden="1"/>
    </xf>
    <xf numFmtId="0" fontId="45" fillId="2" borderId="36" xfId="0" applyFont="1" applyFill="1" applyBorder="1" applyAlignment="1" applyProtection="1">
      <alignment horizontal="center" vertical="center" wrapText="1"/>
      <protection locked="0" hidden="1"/>
    </xf>
    <xf numFmtId="0" fontId="45" fillId="5" borderId="20" xfId="0" applyFont="1" applyFill="1" applyBorder="1" applyAlignment="1" applyProtection="1">
      <alignment horizontal="center" vertical="center" wrapText="1"/>
      <protection locked="0" hidden="1"/>
    </xf>
    <xf numFmtId="0" fontId="45" fillId="2" borderId="66" xfId="0" applyFont="1" applyFill="1" applyBorder="1" applyAlignment="1" applyProtection="1">
      <alignment horizontal="center" vertical="center" wrapText="1"/>
      <protection locked="0" hidden="1"/>
    </xf>
    <xf numFmtId="0" fontId="45" fillId="2" borderId="33" xfId="0" applyFont="1" applyFill="1" applyBorder="1" applyAlignment="1" applyProtection="1">
      <alignment horizontal="center" vertical="center" wrapText="1"/>
      <protection locked="0" hidden="1"/>
    </xf>
    <xf numFmtId="0" fontId="45" fillId="0" borderId="33" xfId="0" applyFont="1" applyBorder="1" applyAlignment="1" applyProtection="1">
      <alignment horizontal="center" vertical="center" wrapText="1"/>
      <protection locked="0" hidden="1"/>
    </xf>
    <xf numFmtId="0" fontId="40" fillId="0" borderId="23" xfId="0" applyFont="1" applyBorder="1" applyAlignment="1" applyProtection="1">
      <alignment horizontal="center" vertical="center" wrapText="1"/>
      <protection hidden="1"/>
    </xf>
    <xf numFmtId="0" fontId="45" fillId="2" borderId="31" xfId="0" applyFont="1" applyFill="1" applyBorder="1" applyAlignment="1" applyProtection="1">
      <alignment horizontal="center" vertical="center" wrapText="1"/>
      <protection locked="0" hidden="1"/>
    </xf>
    <xf numFmtId="49" fontId="8" fillId="0" borderId="60" xfId="0" applyNumberFormat="1" applyFont="1" applyBorder="1" applyAlignment="1" applyProtection="1">
      <alignment horizontal="center" vertical="center" wrapText="1"/>
      <protection hidden="1"/>
    </xf>
    <xf numFmtId="49" fontId="19" fillId="6" borderId="1" xfId="0" applyNumberFormat="1" applyFont="1" applyFill="1" applyBorder="1" applyAlignment="1">
      <alignment vertical="center" wrapText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0" fontId="45" fillId="2" borderId="49" xfId="0" applyFont="1" applyFill="1" applyBorder="1" applyAlignment="1" applyProtection="1">
      <alignment horizontal="center" vertical="center" wrapText="1"/>
      <protection locked="0" hidden="1"/>
    </xf>
    <xf numFmtId="0" fontId="45" fillId="2" borderId="82" xfId="0" applyFont="1" applyFill="1" applyBorder="1" applyAlignment="1" applyProtection="1">
      <alignment horizontal="center" vertical="center" wrapText="1"/>
      <protection locked="0" hidden="1"/>
    </xf>
    <xf numFmtId="0" fontId="30" fillId="0" borderId="66" xfId="0" applyFont="1" applyBorder="1" applyAlignment="1" applyProtection="1">
      <alignment horizontal="center" vertical="center" wrapText="1"/>
      <protection locked="0" hidden="1"/>
    </xf>
    <xf numFmtId="9" fontId="2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vertical="center" wrapText="1"/>
    </xf>
    <xf numFmtId="0" fontId="38" fillId="7" borderId="1" xfId="0" applyFont="1" applyFill="1" applyBorder="1">
      <alignment vertical="center"/>
    </xf>
    <xf numFmtId="9" fontId="20" fillId="6" borderId="1" xfId="0" applyNumberFormat="1" applyFont="1" applyFill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>
      <alignment vertical="center"/>
    </xf>
    <xf numFmtId="0" fontId="17" fillId="6" borderId="1" xfId="0" applyFont="1" applyFill="1" applyBorder="1">
      <alignment vertical="center"/>
    </xf>
    <xf numFmtId="0" fontId="38" fillId="8" borderId="1" xfId="0" applyFont="1" applyFill="1" applyBorder="1">
      <alignment vertical="center"/>
    </xf>
    <xf numFmtId="0" fontId="19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9" fontId="21" fillId="8" borderId="1" xfId="0" applyNumberFormat="1" applyFont="1" applyFill="1" applyBorder="1" applyAlignment="1">
      <alignment horizontal="center" vertical="center"/>
    </xf>
    <xf numFmtId="9" fontId="21" fillId="8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8" fillId="0" borderId="1" xfId="0" applyFont="1" applyBorder="1">
      <alignment vertical="center"/>
    </xf>
    <xf numFmtId="0" fontId="48" fillId="0" borderId="1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9" fontId="48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9" fillId="0" borderId="0" xfId="0" applyFont="1">
      <alignment vertical="center"/>
    </xf>
    <xf numFmtId="0" fontId="38" fillId="0" borderId="1" xfId="0" applyFont="1" applyBorder="1" applyAlignment="1">
      <alignment horizontal="center" vertical="center" wrapText="1"/>
    </xf>
    <xf numFmtId="9" fontId="20" fillId="8" borderId="1" xfId="0" applyNumberFormat="1" applyFont="1" applyFill="1" applyBorder="1" applyAlignment="1">
      <alignment horizontal="center" vertical="center"/>
    </xf>
    <xf numFmtId="0" fontId="17" fillId="0" borderId="26" xfId="0" applyFont="1" applyBorder="1">
      <alignment vertical="center"/>
    </xf>
    <xf numFmtId="0" fontId="38" fillId="0" borderId="17" xfId="0" applyFont="1" applyBorder="1">
      <alignment vertical="center"/>
    </xf>
    <xf numFmtId="0" fontId="17" fillId="0" borderId="17" xfId="0" applyFont="1" applyBorder="1">
      <alignment vertical="center"/>
    </xf>
    <xf numFmtId="0" fontId="19" fillId="0" borderId="17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 wrapText="1"/>
    </xf>
    <xf numFmtId="9" fontId="2" fillId="0" borderId="67" xfId="0" applyNumberFormat="1" applyFont="1" applyBorder="1" applyAlignment="1" applyProtection="1">
      <alignment horizontal="center" vertical="center" wrapText="1"/>
      <protection locked="0" hidden="1"/>
    </xf>
    <xf numFmtId="9" fontId="2" fillId="0" borderId="10" xfId="0" applyNumberFormat="1" applyFont="1" applyBorder="1" applyAlignment="1" applyProtection="1">
      <alignment horizontal="center" vertical="center" wrapText="1"/>
      <protection locked="0" hidden="1"/>
    </xf>
    <xf numFmtId="0" fontId="2" fillId="0" borderId="30" xfId="0" applyFont="1" applyBorder="1" applyAlignment="1" applyProtection="1">
      <alignment horizontal="left" vertical="center" wrapText="1"/>
      <protection hidden="1"/>
    </xf>
    <xf numFmtId="0" fontId="38" fillId="6" borderId="1" xfId="0" applyFont="1" applyFill="1" applyBorder="1">
      <alignment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>
      <alignment vertical="center"/>
    </xf>
    <xf numFmtId="0" fontId="19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9" fontId="21" fillId="6" borderId="1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9" fontId="2" fillId="0" borderId="77" xfId="0" applyNumberFormat="1" applyFont="1" applyBorder="1" applyAlignment="1" applyProtection="1">
      <alignment horizontal="center" vertical="center" wrapText="1"/>
      <protection locked="0" hidden="1"/>
    </xf>
    <xf numFmtId="9" fontId="2" fillId="0" borderId="42" xfId="0" applyNumberFormat="1" applyFont="1" applyBorder="1" applyAlignment="1" applyProtection="1">
      <alignment horizontal="center" vertical="center" wrapText="1"/>
      <protection locked="0" hidden="1"/>
    </xf>
    <xf numFmtId="0" fontId="4" fillId="0" borderId="37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5" borderId="20" xfId="0" applyFont="1" applyFill="1" applyBorder="1" applyAlignment="1" applyProtection="1">
      <alignment horizontal="left" vertical="center" wrapText="1"/>
      <protection hidden="1"/>
    </xf>
    <xf numFmtId="0" fontId="1" fillId="0" borderId="38" xfId="0" applyFont="1" applyBorder="1" applyAlignment="1" applyProtection="1">
      <alignment horizontal="left" vertical="center"/>
      <protection hidden="1"/>
    </xf>
    <xf numFmtId="0" fontId="1" fillId="0" borderId="39" xfId="0" applyFont="1" applyBorder="1" applyAlignment="1" applyProtection="1">
      <alignment horizontal="left" vertical="center"/>
      <protection hidden="1"/>
    </xf>
    <xf numFmtId="0" fontId="1" fillId="0" borderId="44" xfId="0" applyFont="1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1" fillId="0" borderId="38" xfId="0" applyFont="1" applyBorder="1" applyProtection="1">
      <alignment vertical="center"/>
      <protection locked="0" hidden="1"/>
    </xf>
    <xf numFmtId="9" fontId="2" fillId="0" borderId="44" xfId="0" applyNumberFormat="1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Protection="1">
      <alignment vertical="center"/>
      <protection locked="0" hidden="1"/>
    </xf>
    <xf numFmtId="0" fontId="45" fillId="0" borderId="31" xfId="0" applyFont="1" applyBorder="1" applyAlignment="1" applyProtection="1">
      <alignment horizontal="center" vertical="center" wrapText="1"/>
      <protection locked="0" hidden="1"/>
    </xf>
    <xf numFmtId="0" fontId="24" fillId="0" borderId="51" xfId="0" applyFont="1" applyBorder="1" applyAlignment="1" applyProtection="1">
      <alignment horizontal="center" vertical="center"/>
      <protection hidden="1"/>
    </xf>
    <xf numFmtId="0" fontId="5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7" fillId="0" borderId="0" xfId="0" applyFont="1" applyAlignment="1" applyProtection="1">
      <alignment horizontal="left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9" fontId="2" fillId="0" borderId="67" xfId="0" applyNumberFormat="1" applyFont="1" applyBorder="1" applyAlignment="1" applyProtection="1">
      <alignment horizontal="center" vertical="center" wrapText="1"/>
      <protection locked="0" hidden="1"/>
    </xf>
    <xf numFmtId="9" fontId="2" fillId="0" borderId="10" xfId="0" applyNumberFormat="1" applyFont="1" applyBorder="1" applyAlignment="1" applyProtection="1">
      <alignment horizontal="center" vertical="center" wrapText="1"/>
      <protection locked="0" hidden="1"/>
    </xf>
    <xf numFmtId="0" fontId="2" fillId="0" borderId="45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2" fillId="0" borderId="30" xfId="0" applyFont="1" applyBorder="1" applyAlignment="1" applyProtection="1">
      <alignment horizontal="left" vertical="center" wrapText="1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2" fillId="0" borderId="77" xfId="0" applyFont="1" applyBorder="1" applyAlignment="1" applyProtection="1">
      <alignment horizontal="left" vertical="center" wrapText="1"/>
      <protection hidden="1"/>
    </xf>
    <xf numFmtId="0" fontId="2" fillId="0" borderId="42" xfId="0" applyFont="1" applyBorder="1" applyAlignment="1" applyProtection="1">
      <alignment horizontal="left" vertical="center" wrapText="1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0" fillId="0" borderId="33" xfId="0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0" fillId="0" borderId="7" xfId="0" applyBorder="1" applyAlignment="1" applyProtection="1">
      <alignment horizontal="left" vertical="center" wrapText="1"/>
      <protection hidden="1"/>
    </xf>
    <xf numFmtId="0" fontId="2" fillId="0" borderId="67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67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8" fillId="0" borderId="63" xfId="0" applyFont="1" applyBorder="1" applyAlignment="1" applyProtection="1">
      <alignment horizontal="center" vertical="center" wrapText="1"/>
      <protection locked="0" hidden="1"/>
    </xf>
    <xf numFmtId="0" fontId="0" fillId="0" borderId="64" xfId="0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Protection="1">
      <alignment vertical="center"/>
      <protection locked="0" hidden="1"/>
    </xf>
    <xf numFmtId="0" fontId="0" fillId="2" borderId="73" xfId="0" applyFill="1" applyBorder="1" applyProtection="1">
      <alignment vertical="center"/>
      <protection locked="0" hidden="1"/>
    </xf>
    <xf numFmtId="0" fontId="35" fillId="3" borderId="19" xfId="0" applyFont="1" applyFill="1" applyBorder="1" applyAlignment="1" applyProtection="1">
      <alignment horizontal="center" vertical="center"/>
      <protection hidden="1"/>
    </xf>
    <xf numFmtId="0" fontId="36" fillId="3" borderId="2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11" fillId="3" borderId="19" xfId="0" applyFont="1" applyFill="1" applyBorder="1" applyAlignment="1" applyProtection="1">
      <alignment horizontal="center" vertical="center" wrapText="1"/>
      <protection hidden="1"/>
    </xf>
    <xf numFmtId="0" fontId="11" fillId="3" borderId="69" xfId="0" applyFont="1" applyFill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left" vertical="center" wrapText="1"/>
      <protection hidden="1"/>
    </xf>
    <xf numFmtId="0" fontId="32" fillId="0" borderId="53" xfId="0" applyFont="1" applyBorder="1" applyAlignment="1" applyProtection="1">
      <alignment horizontal="left" vertical="center" wrapText="1"/>
      <protection hidden="1"/>
    </xf>
    <xf numFmtId="0" fontId="32" fillId="0" borderId="54" xfId="0" applyFont="1" applyBorder="1" applyAlignment="1" applyProtection="1">
      <alignment horizontal="left" vertical="center" wrapText="1"/>
      <protection hidden="1"/>
    </xf>
    <xf numFmtId="0" fontId="32" fillId="2" borderId="58" xfId="0" applyFont="1" applyFill="1" applyBorder="1" applyAlignment="1" applyProtection="1">
      <alignment horizontal="left" vertical="center" wrapText="1"/>
      <protection locked="0" hidden="1"/>
    </xf>
    <xf numFmtId="0" fontId="33" fillId="0" borderId="39" xfId="0" applyFont="1" applyBorder="1" applyAlignment="1" applyProtection="1">
      <alignment vertical="center" wrapText="1"/>
      <protection locked="0" hidden="1"/>
    </xf>
    <xf numFmtId="0" fontId="33" fillId="0" borderId="10" xfId="0" applyFont="1" applyBorder="1" applyAlignment="1" applyProtection="1">
      <alignment vertical="center" wrapText="1"/>
      <protection locked="0"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0" fontId="0" fillId="0" borderId="35" xfId="0" applyBorder="1" applyProtection="1">
      <alignment vertical="center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2" fillId="0" borderId="68" xfId="0" applyFont="1" applyBorder="1" applyAlignment="1" applyProtection="1">
      <alignment horizontal="left" vertical="center" wrapText="1"/>
      <protection hidden="1"/>
    </xf>
    <xf numFmtId="0" fontId="2" fillId="0" borderId="21" xfId="0" applyFont="1" applyBorder="1" applyAlignment="1" applyProtection="1">
      <alignment horizontal="left" vertical="center" wrapText="1"/>
      <protection hidden="1"/>
    </xf>
    <xf numFmtId="0" fontId="2" fillId="0" borderId="8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6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53" xfId="0" applyFont="1" applyBorder="1" applyAlignment="1" applyProtection="1">
      <alignment horizontal="left" vertical="center" wrapText="1"/>
      <protection hidden="1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51" xfId="0" applyFont="1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5" fillId="0" borderId="77" xfId="0" applyFont="1" applyBorder="1" applyAlignment="1" applyProtection="1">
      <alignment horizontal="left" vertical="center" wrapText="1"/>
      <protection hidden="1"/>
    </xf>
    <xf numFmtId="0" fontId="5" fillId="0" borderId="42" xfId="0" applyFont="1" applyBorder="1" applyAlignment="1" applyProtection="1">
      <alignment horizontal="left" vertical="center" wrapText="1"/>
      <protection hidden="1"/>
    </xf>
    <xf numFmtId="0" fontId="5" fillId="0" borderId="67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6" fillId="3" borderId="21" xfId="0" applyFont="1" applyFill="1" applyBorder="1" applyAlignment="1" applyProtection="1">
      <alignment horizontal="center" vertical="center"/>
      <protection hidden="1"/>
    </xf>
    <xf numFmtId="49" fontId="35" fillId="3" borderId="19" xfId="0" applyNumberFormat="1" applyFont="1" applyFill="1" applyBorder="1" applyAlignment="1" applyProtection="1">
      <alignment horizontal="center" vertical="center"/>
      <protection hidden="1"/>
    </xf>
    <xf numFmtId="49" fontId="35" fillId="3" borderId="20" xfId="0" applyNumberFormat="1" applyFont="1" applyFill="1" applyBorder="1" applyAlignment="1" applyProtection="1">
      <alignment horizontal="center" vertical="center"/>
      <protection hidden="1"/>
    </xf>
    <xf numFmtId="49" fontId="35" fillId="3" borderId="21" xfId="0" applyNumberFormat="1" applyFont="1" applyFill="1" applyBorder="1" applyAlignment="1" applyProtection="1">
      <alignment horizontal="center" vertical="center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left" vertical="center" wrapText="1"/>
      <protection hidden="1"/>
    </xf>
    <xf numFmtId="0" fontId="14" fillId="0" borderId="28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vertical="center" wrapText="1"/>
      <protection hidden="1"/>
    </xf>
    <xf numFmtId="0" fontId="14" fillId="0" borderId="14" xfId="0" applyFont="1" applyBorder="1" applyAlignment="1" applyProtection="1">
      <alignment vertical="center" wrapText="1"/>
      <protection hidden="1"/>
    </xf>
    <xf numFmtId="0" fontId="0" fillId="0" borderId="14" xfId="0" applyBorder="1" applyProtection="1">
      <alignment vertical="center"/>
      <protection hidden="1"/>
    </xf>
    <xf numFmtId="0" fontId="2" fillId="0" borderId="79" xfId="0" applyFont="1" applyBorder="1" applyAlignment="1" applyProtection="1">
      <alignment horizontal="left" vertical="center" wrapText="1"/>
      <protection hidden="1"/>
    </xf>
    <xf numFmtId="0" fontId="2" fillId="0" borderId="40" xfId="0" applyFont="1" applyBorder="1" applyAlignment="1" applyProtection="1">
      <alignment horizontal="left" vertical="center" wrapText="1"/>
      <protection hidden="1"/>
    </xf>
    <xf numFmtId="0" fontId="32" fillId="0" borderId="31" xfId="0" applyFont="1" applyBorder="1" applyAlignment="1" applyProtection="1">
      <alignment horizontal="left" vertical="center" wrapText="1"/>
      <protection hidden="1"/>
    </xf>
    <xf numFmtId="0" fontId="32" fillId="0" borderId="51" xfId="0" applyFont="1" applyBorder="1" applyAlignment="1" applyProtection="1">
      <alignment horizontal="left" vertical="center" wrapText="1"/>
      <protection hidden="1"/>
    </xf>
    <xf numFmtId="0" fontId="32" fillId="0" borderId="52" xfId="0" applyFont="1" applyBorder="1" applyAlignment="1" applyProtection="1">
      <alignment horizontal="left" vertical="center" wrapText="1"/>
      <protection hidden="1"/>
    </xf>
    <xf numFmtId="0" fontId="32" fillId="2" borderId="57" xfId="0" applyFont="1" applyFill="1" applyBorder="1" applyAlignment="1" applyProtection="1">
      <alignment vertical="center" wrapText="1"/>
      <protection locked="0" hidden="1"/>
    </xf>
    <xf numFmtId="0" fontId="33" fillId="0" borderId="38" xfId="0" applyFont="1" applyBorder="1" applyAlignment="1" applyProtection="1">
      <alignment vertical="center" wrapText="1"/>
      <protection locked="0" hidden="1"/>
    </xf>
    <xf numFmtId="0" fontId="33" fillId="0" borderId="13" xfId="0" applyFont="1" applyBorder="1" applyAlignment="1" applyProtection="1">
      <alignment vertical="center" wrapText="1"/>
      <protection locked="0" hidden="1"/>
    </xf>
    <xf numFmtId="0" fontId="1" fillId="2" borderId="74" xfId="0" applyFont="1" applyFill="1" applyBorder="1" applyProtection="1">
      <alignment vertical="center"/>
      <protection locked="0" hidden="1"/>
    </xf>
    <xf numFmtId="0" fontId="0" fillId="2" borderId="75" xfId="0" applyFill="1" applyBorder="1" applyProtection="1">
      <alignment vertical="center"/>
      <protection locked="0" hidden="1"/>
    </xf>
    <xf numFmtId="0" fontId="11" fillId="3" borderId="68" xfId="0" applyFont="1" applyFill="1" applyBorder="1" applyAlignment="1" applyProtection="1">
      <alignment horizontal="center" vertical="center" wrapText="1"/>
      <protection hidden="1"/>
    </xf>
    <xf numFmtId="0" fontId="11" fillId="3" borderId="21" xfId="0" applyFont="1" applyFill="1" applyBorder="1" applyAlignment="1" applyProtection="1">
      <alignment horizontal="center" vertical="center" wrapText="1"/>
      <protection hidden="1"/>
    </xf>
    <xf numFmtId="0" fontId="3" fillId="5" borderId="20" xfId="0" applyFont="1" applyFill="1" applyBorder="1" applyAlignment="1" applyProtection="1">
      <alignment horizontal="center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32" fillId="0" borderId="33" xfId="0" applyFont="1" applyBorder="1" applyAlignment="1" applyProtection="1">
      <alignment horizontal="left" vertical="center" wrapText="1"/>
      <protection hidden="1"/>
    </xf>
    <xf numFmtId="0" fontId="32" fillId="0" borderId="55" xfId="0" applyFont="1" applyBorder="1" applyAlignment="1" applyProtection="1">
      <alignment horizontal="left" vertical="center" wrapText="1"/>
      <protection hidden="1"/>
    </xf>
    <xf numFmtId="0" fontId="32" fillId="0" borderId="56" xfId="0" applyFont="1" applyBorder="1" applyAlignment="1" applyProtection="1">
      <alignment horizontal="left" vertical="center" wrapText="1"/>
      <protection hidden="1"/>
    </xf>
    <xf numFmtId="1" fontId="32" fillId="2" borderId="59" xfId="0" applyNumberFormat="1" applyFont="1" applyFill="1" applyBorder="1" applyAlignment="1" applyProtection="1">
      <alignment horizontal="left" vertical="center" wrapText="1"/>
      <protection locked="0" hidden="1"/>
    </xf>
    <xf numFmtId="1" fontId="33" fillId="0" borderId="44" xfId="0" applyNumberFormat="1" applyFont="1" applyBorder="1" applyAlignment="1" applyProtection="1">
      <alignment vertical="center" wrapText="1"/>
      <protection locked="0" hidden="1"/>
    </xf>
    <xf numFmtId="1" fontId="33" fillId="0" borderId="11" xfId="0" applyNumberFormat="1" applyFont="1" applyBorder="1" applyAlignment="1" applyProtection="1">
      <alignment vertical="center" wrapText="1"/>
      <protection locked="0" hidden="1"/>
    </xf>
    <xf numFmtId="0" fontId="1" fillId="2" borderId="70" xfId="0" applyFont="1" applyFill="1" applyBorder="1" applyProtection="1">
      <alignment vertical="center"/>
      <protection locked="0" hidden="1"/>
    </xf>
    <xf numFmtId="0" fontId="0" fillId="2" borderId="71" xfId="0" applyFill="1" applyBorder="1" applyProtection="1">
      <alignment vertical="center"/>
      <protection locked="0" hidden="1"/>
    </xf>
    <xf numFmtId="9" fontId="2" fillId="0" borderId="45" xfId="0" applyNumberFormat="1" applyFont="1" applyBorder="1" applyAlignment="1" applyProtection="1">
      <alignment horizontal="center" vertical="center" wrapText="1"/>
      <protection locked="0" hidden="1"/>
    </xf>
    <xf numFmtId="9" fontId="2" fillId="0" borderId="13" xfId="0" applyNumberFormat="1" applyFont="1" applyBorder="1" applyAlignment="1" applyProtection="1">
      <alignment horizontal="center" vertical="center" wrapText="1"/>
      <protection locked="0" hidden="1"/>
    </xf>
    <xf numFmtId="9" fontId="2" fillId="0" borderId="46" xfId="0" applyNumberFormat="1" applyFont="1" applyBorder="1" applyAlignment="1" applyProtection="1">
      <alignment horizontal="center" vertical="center" wrapText="1"/>
      <protection locked="0" hidden="1"/>
    </xf>
    <xf numFmtId="9" fontId="2" fillId="0" borderId="11" xfId="0" applyNumberFormat="1" applyFont="1" applyBorder="1" applyAlignment="1" applyProtection="1">
      <alignment horizontal="center" vertical="center" wrapText="1"/>
      <protection locked="0" hidden="1"/>
    </xf>
    <xf numFmtId="0" fontId="0" fillId="0" borderId="67" xfId="0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9" fontId="2" fillId="0" borderId="79" xfId="0" applyNumberFormat="1" applyFont="1" applyBorder="1" applyAlignment="1" applyProtection="1">
      <alignment horizontal="center" vertical="center" wrapText="1"/>
      <protection locked="0" hidden="1"/>
    </xf>
    <xf numFmtId="9" fontId="2" fillId="0" borderId="40" xfId="0" applyNumberFormat="1" applyFont="1" applyBorder="1" applyAlignment="1" applyProtection="1">
      <alignment horizontal="center" vertical="center" wrapText="1"/>
      <protection locked="0" hidden="1"/>
    </xf>
    <xf numFmtId="0" fontId="2" fillId="0" borderId="4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46" xfId="0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7"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3333FF"/>
      <color rgb="FF33CC33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6" lockText="1" noThreeD="1"/>
</file>

<file path=xl/ctrlProps/ctrlProp10.xml><?xml version="1.0" encoding="utf-8"?>
<formControlPr xmlns="http://schemas.microsoft.com/office/spreadsheetml/2009/9/main" objectType="CheckBox" fmlaLink="$I$42" lockText="1" noThreeD="1"/>
</file>

<file path=xl/ctrlProps/ctrlProp11.xml><?xml version="1.0" encoding="utf-8"?>
<formControlPr xmlns="http://schemas.microsoft.com/office/spreadsheetml/2009/9/main" objectType="CheckBox" fmlaLink="$I$45" lockText="1" noThreeD="1"/>
</file>

<file path=xl/ctrlProps/ctrlProp12.xml><?xml version="1.0" encoding="utf-8"?>
<formControlPr xmlns="http://schemas.microsoft.com/office/spreadsheetml/2009/9/main" objectType="CheckBox" fmlaLink="$I$46" lockText="1" noThreeD="1"/>
</file>

<file path=xl/ctrlProps/ctrlProp13.xml><?xml version="1.0" encoding="utf-8"?>
<formControlPr xmlns="http://schemas.microsoft.com/office/spreadsheetml/2009/9/main" objectType="CheckBox" fmlaLink="$I$49" lockText="1" noThreeD="1"/>
</file>

<file path=xl/ctrlProps/ctrlProp14.xml><?xml version="1.0" encoding="utf-8"?>
<formControlPr xmlns="http://schemas.microsoft.com/office/spreadsheetml/2009/9/main" objectType="CheckBox" fmlaLink="$I$47" lockText="1" noThreeD="1"/>
</file>

<file path=xl/ctrlProps/ctrlProp15.xml><?xml version="1.0" encoding="utf-8"?>
<formControlPr xmlns="http://schemas.microsoft.com/office/spreadsheetml/2009/9/main" objectType="CheckBox" fmlaLink="$I$48" lockText="1" noThreeD="1"/>
</file>

<file path=xl/ctrlProps/ctrlProp16.xml><?xml version="1.0" encoding="utf-8"?>
<formControlPr xmlns="http://schemas.microsoft.com/office/spreadsheetml/2009/9/main" objectType="CheckBox" fmlaLink="$I$49" lockText="1" noThreeD="1"/>
</file>

<file path=xl/ctrlProps/ctrlProp17.xml><?xml version="1.0" encoding="utf-8"?>
<formControlPr xmlns="http://schemas.microsoft.com/office/spreadsheetml/2009/9/main" objectType="CheckBox" fmlaLink="$I$50" lockText="1" noThreeD="1"/>
</file>

<file path=xl/ctrlProps/ctrlProp18.xml><?xml version="1.0" encoding="utf-8"?>
<formControlPr xmlns="http://schemas.microsoft.com/office/spreadsheetml/2009/9/main" objectType="CheckBox" fmlaLink="$I$50" lockText="1" noThreeD="1"/>
</file>

<file path=xl/ctrlProps/ctrlProp19.xml><?xml version="1.0" encoding="utf-8"?>
<formControlPr xmlns="http://schemas.microsoft.com/office/spreadsheetml/2009/9/main" objectType="CheckBox" fmlaLink="$I$49" lockText="1" noThreeD="1"/>
</file>

<file path=xl/ctrlProps/ctrlProp2.xml><?xml version="1.0" encoding="utf-8"?>
<formControlPr xmlns="http://schemas.microsoft.com/office/spreadsheetml/2009/9/main" objectType="CheckBox" fmlaLink="$I$27" lockText="1" noThreeD="1"/>
</file>

<file path=xl/ctrlProps/ctrlProp20.xml><?xml version="1.0" encoding="utf-8"?>
<formControlPr xmlns="http://schemas.microsoft.com/office/spreadsheetml/2009/9/main" objectType="CheckBox" fmlaLink="$I$50" lockText="1" noThreeD="1"/>
</file>

<file path=xl/ctrlProps/ctrlProp21.xml><?xml version="1.0" encoding="utf-8"?>
<formControlPr xmlns="http://schemas.microsoft.com/office/spreadsheetml/2009/9/main" objectType="CheckBox" fmlaLink="$I$49" lockText="1" noThreeD="1"/>
</file>

<file path=xl/ctrlProps/ctrlProp22.xml><?xml version="1.0" encoding="utf-8"?>
<formControlPr xmlns="http://schemas.microsoft.com/office/spreadsheetml/2009/9/main" objectType="CheckBox" fmlaLink="$I$49" lockText="1" noThreeD="1"/>
</file>

<file path=xl/ctrlProps/ctrlProp23.xml><?xml version="1.0" encoding="utf-8"?>
<formControlPr xmlns="http://schemas.microsoft.com/office/spreadsheetml/2009/9/main" objectType="CheckBox" fmlaLink="$I$49" lockText="1" noThreeD="1"/>
</file>

<file path=xl/ctrlProps/ctrlProp24.xml><?xml version="1.0" encoding="utf-8"?>
<formControlPr xmlns="http://schemas.microsoft.com/office/spreadsheetml/2009/9/main" objectType="CheckBox" fmlaLink="$I$49" lockText="1" noThreeD="1"/>
</file>

<file path=xl/ctrlProps/ctrlProp25.xml><?xml version="1.0" encoding="utf-8"?>
<formControlPr xmlns="http://schemas.microsoft.com/office/spreadsheetml/2009/9/main" objectType="CheckBox" fmlaLink="$I$50" lockText="1" noThreeD="1"/>
</file>

<file path=xl/ctrlProps/ctrlProp26.xml><?xml version="1.0" encoding="utf-8"?>
<formControlPr xmlns="http://schemas.microsoft.com/office/spreadsheetml/2009/9/main" objectType="CheckBox" fmlaLink="$I$62" lockText="1" noThreeD="1"/>
</file>

<file path=xl/ctrlProps/ctrlProp27.xml><?xml version="1.0" encoding="utf-8"?>
<formControlPr xmlns="http://schemas.microsoft.com/office/spreadsheetml/2009/9/main" objectType="CheckBox" fmlaLink="$I$63" lockText="1" noThreeD="1"/>
</file>

<file path=xl/ctrlProps/ctrlProp28.xml><?xml version="1.0" encoding="utf-8"?>
<formControlPr xmlns="http://schemas.microsoft.com/office/spreadsheetml/2009/9/main" objectType="CheckBox" fmlaLink="$I$64" lockText="1" noThreeD="1"/>
</file>

<file path=xl/ctrlProps/ctrlProp29.xml><?xml version="1.0" encoding="utf-8"?>
<formControlPr xmlns="http://schemas.microsoft.com/office/spreadsheetml/2009/9/main" objectType="CheckBox" fmlaLink="$I$65" lockText="1" noThreeD="1"/>
</file>

<file path=xl/ctrlProps/ctrlProp3.xml><?xml version="1.0" encoding="utf-8"?>
<formControlPr xmlns="http://schemas.microsoft.com/office/spreadsheetml/2009/9/main" objectType="CheckBox" fmlaLink="$I$28" lockText="1" noThreeD="1"/>
</file>

<file path=xl/ctrlProps/ctrlProp30.xml><?xml version="1.0" encoding="utf-8"?>
<formControlPr xmlns="http://schemas.microsoft.com/office/spreadsheetml/2009/9/main" objectType="CheckBox" fmlaLink="$I$66" lockText="1" noThreeD="1"/>
</file>

<file path=xl/ctrlProps/ctrlProp31.xml><?xml version="1.0" encoding="utf-8"?>
<formControlPr xmlns="http://schemas.microsoft.com/office/spreadsheetml/2009/9/main" objectType="CheckBox" fmlaLink="$I$67" lockText="1" noThreeD="1"/>
</file>

<file path=xl/ctrlProps/ctrlProp32.xml><?xml version="1.0" encoding="utf-8"?>
<formControlPr xmlns="http://schemas.microsoft.com/office/spreadsheetml/2009/9/main" objectType="CheckBox" fmlaLink="$I$71" lockText="1" noThreeD="1"/>
</file>

<file path=xl/ctrlProps/ctrlProp33.xml><?xml version="1.0" encoding="utf-8"?>
<formControlPr xmlns="http://schemas.microsoft.com/office/spreadsheetml/2009/9/main" objectType="CheckBox" fmlaLink="$I$68" lockText="1" noThreeD="1"/>
</file>

<file path=xl/ctrlProps/ctrlProp34.xml><?xml version="1.0" encoding="utf-8"?>
<formControlPr xmlns="http://schemas.microsoft.com/office/spreadsheetml/2009/9/main" objectType="CheckBox" fmlaLink="$I$71" lockText="1" noThreeD="1"/>
</file>

<file path=xl/ctrlProps/ctrlProp35.xml><?xml version="1.0" encoding="utf-8"?>
<formControlPr xmlns="http://schemas.microsoft.com/office/spreadsheetml/2009/9/main" objectType="CheckBox" fmlaLink="$I$69" lockText="1" noThreeD="1"/>
</file>

<file path=xl/ctrlProps/ctrlProp36.xml><?xml version="1.0" encoding="utf-8"?>
<formControlPr xmlns="http://schemas.microsoft.com/office/spreadsheetml/2009/9/main" objectType="CheckBox" fmlaLink="$I$70" lockText="1" noThreeD="1"/>
</file>

<file path=xl/ctrlProps/ctrlProp37.xml><?xml version="1.0" encoding="utf-8"?>
<formControlPr xmlns="http://schemas.microsoft.com/office/spreadsheetml/2009/9/main" objectType="CheckBox" fmlaLink="$I$71" lockText="1" noThreeD="1"/>
</file>

<file path=xl/ctrlProps/ctrlProp38.xml><?xml version="1.0" encoding="utf-8"?>
<formControlPr xmlns="http://schemas.microsoft.com/office/spreadsheetml/2009/9/main" objectType="CheckBox" fmlaLink="$I$71" lockText="1" noThreeD="1"/>
</file>

<file path=xl/ctrlProps/ctrlProp39.xml><?xml version="1.0" encoding="utf-8"?>
<formControlPr xmlns="http://schemas.microsoft.com/office/spreadsheetml/2009/9/main" objectType="CheckBox" fmlaLink="$I$75" lockText="1" noThreeD="1"/>
</file>

<file path=xl/ctrlProps/ctrlProp4.xml><?xml version="1.0" encoding="utf-8"?>
<formControlPr xmlns="http://schemas.microsoft.com/office/spreadsheetml/2009/9/main" objectType="CheckBox" fmlaLink="$I$33" lockText="1" noThreeD="1"/>
</file>

<file path=xl/ctrlProps/ctrlProp40.xml><?xml version="1.0" encoding="utf-8"?>
<formControlPr xmlns="http://schemas.microsoft.com/office/spreadsheetml/2009/9/main" objectType="CheckBox" fmlaLink="$I$71" lockText="1" noThreeD="1"/>
</file>

<file path=xl/ctrlProps/ctrlProp41.xml><?xml version="1.0" encoding="utf-8"?>
<formControlPr xmlns="http://schemas.microsoft.com/office/spreadsheetml/2009/9/main" objectType="CheckBox" fmlaLink="$I$77" lockText="1" noThreeD="1"/>
</file>

<file path=xl/ctrlProps/ctrlProp42.xml><?xml version="1.0" encoding="utf-8"?>
<formControlPr xmlns="http://schemas.microsoft.com/office/spreadsheetml/2009/9/main" objectType="CheckBox" fmlaLink="$I$79" lockText="1" noThreeD="1"/>
</file>

<file path=xl/ctrlProps/ctrlProp43.xml><?xml version="1.0" encoding="utf-8"?>
<formControlPr xmlns="http://schemas.microsoft.com/office/spreadsheetml/2009/9/main" objectType="CheckBox" fmlaLink="$I$80" lockText="1" noThreeD="1"/>
</file>

<file path=xl/ctrlProps/ctrlProp44.xml><?xml version="1.0" encoding="utf-8"?>
<formControlPr xmlns="http://schemas.microsoft.com/office/spreadsheetml/2009/9/main" objectType="CheckBox" fmlaLink="$I$84" lockText="1" noThreeD="1"/>
</file>

<file path=xl/ctrlProps/ctrlProp45.xml><?xml version="1.0" encoding="utf-8"?>
<formControlPr xmlns="http://schemas.microsoft.com/office/spreadsheetml/2009/9/main" objectType="CheckBox" fmlaLink="$I$85" lockText="1" noThreeD="1"/>
</file>

<file path=xl/ctrlProps/ctrlProp46.xml><?xml version="1.0" encoding="utf-8"?>
<formControlPr xmlns="http://schemas.microsoft.com/office/spreadsheetml/2009/9/main" objectType="CheckBox" fmlaLink="$I$88" lockText="1" noThreeD="1"/>
</file>

<file path=xl/ctrlProps/ctrlProp47.xml><?xml version="1.0" encoding="utf-8"?>
<formControlPr xmlns="http://schemas.microsoft.com/office/spreadsheetml/2009/9/main" objectType="CheckBox" fmlaLink="$I$89" lockText="1" noThreeD="1"/>
</file>

<file path=xl/ctrlProps/ctrlProp48.xml><?xml version="1.0" encoding="utf-8"?>
<formControlPr xmlns="http://schemas.microsoft.com/office/spreadsheetml/2009/9/main" objectType="CheckBox" fmlaLink="$I$94" lockText="1" noThreeD="1"/>
</file>

<file path=xl/ctrlProps/ctrlProp49.xml><?xml version="1.0" encoding="utf-8"?>
<formControlPr xmlns="http://schemas.microsoft.com/office/spreadsheetml/2009/9/main" objectType="CheckBox" fmlaLink="$I$100" lockText="1" noThreeD="1"/>
</file>

<file path=xl/ctrlProps/ctrlProp5.xml><?xml version="1.0" encoding="utf-8"?>
<formControlPr xmlns="http://schemas.microsoft.com/office/spreadsheetml/2009/9/main" objectType="CheckBox" fmlaLink="$I$34" lockText="1" noThreeD="1"/>
</file>

<file path=xl/ctrlProps/ctrlProp50.xml><?xml version="1.0" encoding="utf-8"?>
<formControlPr xmlns="http://schemas.microsoft.com/office/spreadsheetml/2009/9/main" objectType="CheckBox" fmlaLink="$I$99" lockText="1" noThreeD="1"/>
</file>

<file path=xl/ctrlProps/ctrlProp51.xml><?xml version="1.0" encoding="utf-8"?>
<formControlPr xmlns="http://schemas.microsoft.com/office/spreadsheetml/2009/9/main" objectType="CheckBox" fmlaLink="$I$95" lockText="1" noThreeD="1"/>
</file>

<file path=xl/ctrlProps/ctrlProp52.xml><?xml version="1.0" encoding="utf-8"?>
<formControlPr xmlns="http://schemas.microsoft.com/office/spreadsheetml/2009/9/main" objectType="CheckBox" fmlaLink="$I$96" lockText="1" noThreeD="1"/>
</file>

<file path=xl/ctrlProps/ctrlProp53.xml><?xml version="1.0" encoding="utf-8"?>
<formControlPr xmlns="http://schemas.microsoft.com/office/spreadsheetml/2009/9/main" objectType="CheckBox" fmlaLink="$I$98" lockText="1" noThreeD="1"/>
</file>

<file path=xl/ctrlProps/ctrlProp54.xml><?xml version="1.0" encoding="utf-8"?>
<formControlPr xmlns="http://schemas.microsoft.com/office/spreadsheetml/2009/9/main" objectType="CheckBox" fmlaLink="$I$97" lockText="1" noThreeD="1"/>
</file>

<file path=xl/ctrlProps/ctrlProp55.xml><?xml version="1.0" encoding="utf-8"?>
<formControlPr xmlns="http://schemas.microsoft.com/office/spreadsheetml/2009/9/main" objectType="CheckBox" fmlaLink="$I$101" lockText="1" noThreeD="1"/>
</file>

<file path=xl/ctrlProps/ctrlProp56.xml><?xml version="1.0" encoding="utf-8"?>
<formControlPr xmlns="http://schemas.microsoft.com/office/spreadsheetml/2009/9/main" objectType="CheckBox" fmlaLink="$I$102" lockText="1" noThreeD="1"/>
</file>

<file path=xl/ctrlProps/ctrlProp57.xml><?xml version="1.0" encoding="utf-8"?>
<formControlPr xmlns="http://schemas.microsoft.com/office/spreadsheetml/2009/9/main" objectType="CheckBox" fmlaLink="$I$103" lockText="1" noThreeD="1"/>
</file>

<file path=xl/ctrlProps/ctrlProp58.xml><?xml version="1.0" encoding="utf-8"?>
<formControlPr xmlns="http://schemas.microsoft.com/office/spreadsheetml/2009/9/main" objectType="CheckBox" fmlaLink="$I$88" lockText="1" noThreeD="1"/>
</file>

<file path=xl/ctrlProps/ctrlProp59.xml><?xml version="1.0" encoding="utf-8"?>
<formControlPr xmlns="http://schemas.microsoft.com/office/spreadsheetml/2009/9/main" objectType="CheckBox" fmlaLink="$I$106" lockText="1" noThreeD="1"/>
</file>

<file path=xl/ctrlProps/ctrlProp6.xml><?xml version="1.0" encoding="utf-8"?>
<formControlPr xmlns="http://schemas.microsoft.com/office/spreadsheetml/2009/9/main" objectType="CheckBox" fmlaLink="$I$36" lockText="1" noThreeD="1"/>
</file>

<file path=xl/ctrlProps/ctrlProp60.xml><?xml version="1.0" encoding="utf-8"?>
<formControlPr xmlns="http://schemas.microsoft.com/office/spreadsheetml/2009/9/main" objectType="CheckBox" fmlaLink="$I$107" lockText="1" noThreeD="1"/>
</file>

<file path=xl/ctrlProps/ctrlProp61.xml><?xml version="1.0" encoding="utf-8"?>
<formControlPr xmlns="http://schemas.microsoft.com/office/spreadsheetml/2009/9/main" objectType="CheckBox" fmlaLink="$I$108" lockText="1" noThreeD="1"/>
</file>

<file path=xl/ctrlProps/ctrlProp62.xml><?xml version="1.0" encoding="utf-8"?>
<formControlPr xmlns="http://schemas.microsoft.com/office/spreadsheetml/2009/9/main" objectType="CheckBox" fmlaLink="$I$109" lockText="1" noThreeD="1"/>
</file>

<file path=xl/ctrlProps/ctrlProp63.xml><?xml version="1.0" encoding="utf-8"?>
<formControlPr xmlns="http://schemas.microsoft.com/office/spreadsheetml/2009/9/main" objectType="CheckBox" fmlaLink="$I$110" lockText="1" noThreeD="1"/>
</file>

<file path=xl/ctrlProps/ctrlProp64.xml><?xml version="1.0" encoding="utf-8"?>
<formControlPr xmlns="http://schemas.microsoft.com/office/spreadsheetml/2009/9/main" objectType="CheckBox" fmlaLink="$I$71" lockText="1" noThreeD="1"/>
</file>

<file path=xl/ctrlProps/ctrlProp65.xml><?xml version="1.0" encoding="utf-8"?>
<formControlPr xmlns="http://schemas.microsoft.com/office/spreadsheetml/2009/9/main" objectType="CheckBox" fmlaLink="$I$113" lockText="1" noThreeD="1"/>
</file>

<file path=xl/ctrlProps/ctrlProp66.xml><?xml version="1.0" encoding="utf-8"?>
<formControlPr xmlns="http://schemas.microsoft.com/office/spreadsheetml/2009/9/main" objectType="CheckBox" fmlaLink="$I$114" lockText="1" noThreeD="1"/>
</file>

<file path=xl/ctrlProps/ctrlProp67.xml><?xml version="1.0" encoding="utf-8"?>
<formControlPr xmlns="http://schemas.microsoft.com/office/spreadsheetml/2009/9/main" objectType="CheckBox" fmlaLink="$I$115" lockText="1" noThreeD="1"/>
</file>

<file path=xl/ctrlProps/ctrlProp68.xml><?xml version="1.0" encoding="utf-8"?>
<formControlPr xmlns="http://schemas.microsoft.com/office/spreadsheetml/2009/9/main" objectType="CheckBox" fmlaLink="$I$71" lockText="1" noThreeD="1"/>
</file>

<file path=xl/ctrlProps/ctrlProp69.xml><?xml version="1.0" encoding="utf-8"?>
<formControlPr xmlns="http://schemas.microsoft.com/office/spreadsheetml/2009/9/main" objectType="CheckBox" fmlaLink="$I$117" lockText="1" noThreeD="1"/>
</file>

<file path=xl/ctrlProps/ctrlProp7.xml><?xml version="1.0" encoding="utf-8"?>
<formControlPr xmlns="http://schemas.microsoft.com/office/spreadsheetml/2009/9/main" objectType="CheckBox" fmlaLink="$I$37" lockText="1" noThreeD="1"/>
</file>

<file path=xl/ctrlProps/ctrlProp70.xml><?xml version="1.0" encoding="utf-8"?>
<formControlPr xmlns="http://schemas.microsoft.com/office/spreadsheetml/2009/9/main" objectType="CheckBox" fmlaLink="$I$119" lockText="1" noThreeD="1"/>
</file>

<file path=xl/ctrlProps/ctrlProp71.xml><?xml version="1.0" encoding="utf-8"?>
<formControlPr xmlns="http://schemas.microsoft.com/office/spreadsheetml/2009/9/main" objectType="CheckBox" fmlaLink="$I$71" lockText="1" noThreeD="1"/>
</file>

<file path=xl/ctrlProps/ctrlProp72.xml><?xml version="1.0" encoding="utf-8"?>
<formControlPr xmlns="http://schemas.microsoft.com/office/spreadsheetml/2009/9/main" objectType="CheckBox" fmlaLink="$I$81" lockText="1" noThreeD="1"/>
</file>

<file path=xl/ctrlProps/ctrlProp73.xml><?xml version="1.0" encoding="utf-8"?>
<formControlPr xmlns="http://schemas.microsoft.com/office/spreadsheetml/2009/9/main" objectType="CheckBox" fmlaLink="$I$82" lockText="1" noThreeD="1"/>
</file>

<file path=xl/ctrlProps/ctrlProp74.xml><?xml version="1.0" encoding="utf-8"?>
<formControlPr xmlns="http://schemas.microsoft.com/office/spreadsheetml/2009/9/main" objectType="CheckBox" fmlaLink="$I$26" lockText="1" noThreeD="1"/>
</file>

<file path=xl/ctrlProps/ctrlProp75.xml><?xml version="1.0" encoding="utf-8"?>
<formControlPr xmlns="http://schemas.microsoft.com/office/spreadsheetml/2009/9/main" objectType="CheckBox" fmlaLink="$I$120" lockText="1" noThreeD="1"/>
</file>

<file path=xl/ctrlProps/ctrlProp76.xml><?xml version="1.0" encoding="utf-8"?>
<formControlPr xmlns="http://schemas.microsoft.com/office/spreadsheetml/2009/9/main" objectType="CheckBox" fmlaLink="$I$35" lockText="1" noThreeD="1"/>
</file>

<file path=xl/ctrlProps/ctrlProp77.xml><?xml version="1.0" encoding="utf-8"?>
<formControlPr xmlns="http://schemas.microsoft.com/office/spreadsheetml/2009/9/main" objectType="CheckBox" fmlaLink="$I$83" lockText="1" noThreeD="1"/>
</file>

<file path=xl/ctrlProps/ctrlProp78.xml><?xml version="1.0" encoding="utf-8"?>
<formControlPr xmlns="http://schemas.microsoft.com/office/spreadsheetml/2009/9/main" objectType="CheckBox" fmlaLink="$I$29" lockText="1" noThreeD="1"/>
</file>

<file path=xl/ctrlProps/ctrlProp79.xml><?xml version="1.0" encoding="utf-8"?>
<formControlPr xmlns="http://schemas.microsoft.com/office/spreadsheetml/2009/9/main" objectType="CheckBox" fmlaLink="$I$31" lockText="1" noThreeD="1"/>
</file>

<file path=xl/ctrlProps/ctrlProp8.xml><?xml version="1.0" encoding="utf-8"?>
<formControlPr xmlns="http://schemas.microsoft.com/office/spreadsheetml/2009/9/main" objectType="CheckBox" fmlaLink="$I$38" lockText="1" noThreeD="1"/>
</file>

<file path=xl/ctrlProps/ctrlProp80.xml><?xml version="1.0" encoding="utf-8"?>
<formControlPr xmlns="http://schemas.microsoft.com/office/spreadsheetml/2009/9/main" objectType="CheckBox" fmlaLink="$I$104" lockText="1" noThreeD="1"/>
</file>

<file path=xl/ctrlProps/ctrlProp81.xml><?xml version="1.0" encoding="utf-8"?>
<formControlPr xmlns="http://schemas.microsoft.com/office/spreadsheetml/2009/9/main" objectType="CheckBox" fmlaLink="$I$86" lockText="1" noThreeD="1"/>
</file>

<file path=xl/ctrlProps/ctrlProp82.xml><?xml version="1.0" encoding="utf-8"?>
<formControlPr xmlns="http://schemas.microsoft.com/office/spreadsheetml/2009/9/main" objectType="CheckBox" fmlaLink="$I$87" lockText="1" noThreeD="1"/>
</file>

<file path=xl/ctrlProps/ctrlProp83.xml><?xml version="1.0" encoding="utf-8"?>
<formControlPr xmlns="http://schemas.microsoft.com/office/spreadsheetml/2009/9/main" objectType="CheckBox" fmlaLink="$I$78" lockText="1" noThreeD="1"/>
</file>

<file path=xl/ctrlProps/ctrlProp84.xml><?xml version="1.0" encoding="utf-8"?>
<formControlPr xmlns="http://schemas.microsoft.com/office/spreadsheetml/2009/9/main" objectType="CheckBox" fmlaLink="$I$51" lockText="1" noThreeD="1"/>
</file>

<file path=xl/ctrlProps/ctrlProp85.xml><?xml version="1.0" encoding="utf-8"?>
<formControlPr xmlns="http://schemas.microsoft.com/office/spreadsheetml/2009/9/main" objectType="CheckBox" fmlaLink="$I$52" lockText="1" noThreeD="1"/>
</file>

<file path=xl/ctrlProps/ctrlProp86.xml><?xml version="1.0" encoding="utf-8"?>
<formControlPr xmlns="http://schemas.microsoft.com/office/spreadsheetml/2009/9/main" objectType="CheckBox" fmlaLink="$I$39" lockText="1" noThreeD="1"/>
</file>

<file path=xl/ctrlProps/ctrlProp87.xml><?xml version="1.0" encoding="utf-8"?>
<formControlPr xmlns="http://schemas.microsoft.com/office/spreadsheetml/2009/9/main" objectType="CheckBox" fmlaLink="$I$118" lockText="1" noThreeD="1"/>
</file>

<file path=xl/ctrlProps/ctrlProp88.xml><?xml version="1.0" encoding="utf-8"?>
<formControlPr xmlns="http://schemas.microsoft.com/office/spreadsheetml/2009/9/main" objectType="CheckBox" fmlaLink="$I$30" lockText="1" noThreeD="1"/>
</file>

<file path=xl/ctrlProps/ctrlProp89.xml><?xml version="1.0" encoding="utf-8"?>
<formControlPr xmlns="http://schemas.microsoft.com/office/spreadsheetml/2009/9/main" objectType="CheckBox" fmlaLink="$I$43" lockText="1" noThreeD="1"/>
</file>

<file path=xl/ctrlProps/ctrlProp9.xml><?xml version="1.0" encoding="utf-8"?>
<formControlPr xmlns="http://schemas.microsoft.com/office/spreadsheetml/2009/9/main" objectType="CheckBox" fmlaLink="$I$40" lockText="1" noThreeD="1"/>
</file>

<file path=xl/ctrlProps/ctrlProp90.xml><?xml version="1.0" encoding="utf-8"?>
<formControlPr xmlns="http://schemas.microsoft.com/office/spreadsheetml/2009/9/main" objectType="CheckBox" fmlaLink="$I$44" lockText="1" noThreeD="1"/>
</file>

<file path=xl/ctrlProps/ctrlProp91.xml><?xml version="1.0" encoding="utf-8"?>
<formControlPr xmlns="http://schemas.microsoft.com/office/spreadsheetml/2009/9/main" objectType="CheckBox" fmlaLink="$I$112" lockText="1" noThreeD="1"/>
</file>

<file path=xl/ctrlProps/ctrlProp92.xml><?xml version="1.0" encoding="utf-8"?>
<formControlPr xmlns="http://schemas.microsoft.com/office/spreadsheetml/2009/9/main" objectType="CheckBox" fmlaLink="$I$122" lockText="1" noThreeD="1"/>
</file>

<file path=xl/ctrlProps/ctrlProp93.xml><?xml version="1.0" encoding="utf-8"?>
<formControlPr xmlns="http://schemas.microsoft.com/office/spreadsheetml/2009/9/main" objectType="CheckBox" fmlaLink="$I$1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342900</xdr:rowOff>
        </xdr:from>
        <xdr:to>
          <xdr:col>8</xdr:col>
          <xdr:colOff>209550</xdr:colOff>
          <xdr:row>25</xdr:row>
          <xdr:rowOff>647700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514350</xdr:rowOff>
        </xdr:from>
        <xdr:to>
          <xdr:col>8</xdr:col>
          <xdr:colOff>200025</xdr:colOff>
          <xdr:row>26</xdr:row>
          <xdr:rowOff>828675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27</xdr:row>
          <xdr:rowOff>504825</xdr:rowOff>
        </xdr:from>
        <xdr:to>
          <xdr:col>8</xdr:col>
          <xdr:colOff>219075</xdr:colOff>
          <xdr:row>27</xdr:row>
          <xdr:rowOff>828675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142875</xdr:rowOff>
        </xdr:from>
        <xdr:to>
          <xdr:col>8</xdr:col>
          <xdr:colOff>209550</xdr:colOff>
          <xdr:row>32</xdr:row>
          <xdr:rowOff>371475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123825</xdr:rowOff>
        </xdr:from>
        <xdr:to>
          <xdr:col>8</xdr:col>
          <xdr:colOff>209550</xdr:colOff>
          <xdr:row>33</xdr:row>
          <xdr:rowOff>438150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171450</xdr:rowOff>
        </xdr:from>
        <xdr:to>
          <xdr:col>8</xdr:col>
          <xdr:colOff>209550</xdr:colOff>
          <xdr:row>35</xdr:row>
          <xdr:rowOff>485775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571500</xdr:rowOff>
        </xdr:from>
        <xdr:to>
          <xdr:col>8</xdr:col>
          <xdr:colOff>209550</xdr:colOff>
          <xdr:row>36</xdr:row>
          <xdr:rowOff>885825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142875</xdr:rowOff>
        </xdr:from>
        <xdr:to>
          <xdr:col>8</xdr:col>
          <xdr:colOff>209550</xdr:colOff>
          <xdr:row>37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171450</xdr:rowOff>
        </xdr:from>
        <xdr:to>
          <xdr:col>8</xdr:col>
          <xdr:colOff>200025</xdr:colOff>
          <xdr:row>39</xdr:row>
          <xdr:rowOff>485775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381000</xdr:rowOff>
        </xdr:from>
        <xdr:to>
          <xdr:col>8</xdr:col>
          <xdr:colOff>200025</xdr:colOff>
          <xdr:row>41</xdr:row>
          <xdr:rowOff>695325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114300</xdr:rowOff>
        </xdr:from>
        <xdr:to>
          <xdr:col>8</xdr:col>
          <xdr:colOff>209550</xdr:colOff>
          <xdr:row>44</xdr:row>
          <xdr:rowOff>419100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400050</xdr:rowOff>
        </xdr:from>
        <xdr:to>
          <xdr:col>8</xdr:col>
          <xdr:colOff>200025</xdr:colOff>
          <xdr:row>45</xdr:row>
          <xdr:rowOff>714375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190500</xdr:rowOff>
        </xdr:from>
        <xdr:to>
          <xdr:col>8</xdr:col>
          <xdr:colOff>200025</xdr:colOff>
          <xdr:row>52</xdr:row>
          <xdr:rowOff>504825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133350</xdr:rowOff>
        </xdr:from>
        <xdr:to>
          <xdr:col>8</xdr:col>
          <xdr:colOff>209550</xdr:colOff>
          <xdr:row>46</xdr:row>
          <xdr:rowOff>447675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152400</xdr:rowOff>
        </xdr:from>
        <xdr:to>
          <xdr:col>8</xdr:col>
          <xdr:colOff>209550</xdr:colOff>
          <xdr:row>47</xdr:row>
          <xdr:rowOff>466725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285750</xdr:rowOff>
        </xdr:from>
        <xdr:to>
          <xdr:col>8</xdr:col>
          <xdr:colOff>209550</xdr:colOff>
          <xdr:row>48</xdr:row>
          <xdr:rowOff>600075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190500</xdr:rowOff>
        </xdr:from>
        <xdr:to>
          <xdr:col>8</xdr:col>
          <xdr:colOff>209550</xdr:colOff>
          <xdr:row>49</xdr:row>
          <xdr:rowOff>514350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209550</xdr:rowOff>
        </xdr:from>
        <xdr:to>
          <xdr:col>8</xdr:col>
          <xdr:colOff>209550</xdr:colOff>
          <xdr:row>53</xdr:row>
          <xdr:rowOff>514350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171450</xdr:rowOff>
        </xdr:from>
        <xdr:to>
          <xdr:col>8</xdr:col>
          <xdr:colOff>209550</xdr:colOff>
          <xdr:row>54</xdr:row>
          <xdr:rowOff>485775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171450</xdr:rowOff>
        </xdr:from>
        <xdr:to>
          <xdr:col>8</xdr:col>
          <xdr:colOff>209550</xdr:colOff>
          <xdr:row>55</xdr:row>
          <xdr:rowOff>485775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190500</xdr:rowOff>
        </xdr:from>
        <xdr:to>
          <xdr:col>8</xdr:col>
          <xdr:colOff>209550</xdr:colOff>
          <xdr:row>56</xdr:row>
          <xdr:rowOff>504825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161925</xdr:rowOff>
        </xdr:from>
        <xdr:to>
          <xdr:col>8</xdr:col>
          <xdr:colOff>219075</xdr:colOff>
          <xdr:row>57</xdr:row>
          <xdr:rowOff>476250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161925</xdr:rowOff>
        </xdr:from>
        <xdr:to>
          <xdr:col>8</xdr:col>
          <xdr:colOff>209550</xdr:colOff>
          <xdr:row>58</xdr:row>
          <xdr:rowOff>476250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59</xdr:row>
          <xdr:rowOff>190500</xdr:rowOff>
        </xdr:from>
        <xdr:to>
          <xdr:col>8</xdr:col>
          <xdr:colOff>209550</xdr:colOff>
          <xdr:row>59</xdr:row>
          <xdr:rowOff>504825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60</xdr:row>
          <xdr:rowOff>161925</xdr:rowOff>
        </xdr:from>
        <xdr:to>
          <xdr:col>8</xdr:col>
          <xdr:colOff>209550</xdr:colOff>
          <xdr:row>60</xdr:row>
          <xdr:rowOff>476250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76200</xdr:rowOff>
        </xdr:from>
        <xdr:to>
          <xdr:col>8</xdr:col>
          <xdr:colOff>209550</xdr:colOff>
          <xdr:row>61</xdr:row>
          <xdr:rowOff>390525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171450</xdr:rowOff>
        </xdr:from>
        <xdr:to>
          <xdr:col>8</xdr:col>
          <xdr:colOff>209550</xdr:colOff>
          <xdr:row>62</xdr:row>
          <xdr:rowOff>485775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63</xdr:row>
          <xdr:rowOff>361950</xdr:rowOff>
        </xdr:from>
        <xdr:to>
          <xdr:col>8</xdr:col>
          <xdr:colOff>209550</xdr:colOff>
          <xdr:row>63</xdr:row>
          <xdr:rowOff>676275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276225</xdr:rowOff>
        </xdr:from>
        <xdr:to>
          <xdr:col>8</xdr:col>
          <xdr:colOff>209550</xdr:colOff>
          <xdr:row>64</xdr:row>
          <xdr:rowOff>600075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65</xdr:row>
          <xdr:rowOff>657225</xdr:rowOff>
        </xdr:from>
        <xdr:to>
          <xdr:col>8</xdr:col>
          <xdr:colOff>209550</xdr:colOff>
          <xdr:row>65</xdr:row>
          <xdr:rowOff>971550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66</xdr:row>
          <xdr:rowOff>514350</xdr:rowOff>
        </xdr:from>
        <xdr:to>
          <xdr:col>8</xdr:col>
          <xdr:colOff>209550</xdr:colOff>
          <xdr:row>66</xdr:row>
          <xdr:rowOff>838200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73</xdr:row>
          <xdr:rowOff>76200</xdr:rowOff>
        </xdr:from>
        <xdr:to>
          <xdr:col>8</xdr:col>
          <xdr:colOff>209550</xdr:colOff>
          <xdr:row>73</xdr:row>
          <xdr:rowOff>400050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67</xdr:row>
          <xdr:rowOff>180975</xdr:rowOff>
        </xdr:from>
        <xdr:to>
          <xdr:col>8</xdr:col>
          <xdr:colOff>209550</xdr:colOff>
          <xdr:row>67</xdr:row>
          <xdr:rowOff>381000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72</xdr:row>
          <xdr:rowOff>76200</xdr:rowOff>
        </xdr:from>
        <xdr:to>
          <xdr:col>8</xdr:col>
          <xdr:colOff>209550</xdr:colOff>
          <xdr:row>72</xdr:row>
          <xdr:rowOff>390525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68</xdr:row>
          <xdr:rowOff>523875</xdr:rowOff>
        </xdr:from>
        <xdr:to>
          <xdr:col>8</xdr:col>
          <xdr:colOff>209550</xdr:colOff>
          <xdr:row>68</xdr:row>
          <xdr:rowOff>838200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466725</xdr:rowOff>
        </xdr:from>
        <xdr:to>
          <xdr:col>8</xdr:col>
          <xdr:colOff>209550</xdr:colOff>
          <xdr:row>69</xdr:row>
          <xdr:rowOff>771525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104775</xdr:rowOff>
        </xdr:from>
        <xdr:to>
          <xdr:col>8</xdr:col>
          <xdr:colOff>209550</xdr:colOff>
          <xdr:row>71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70</xdr:row>
          <xdr:rowOff>76200</xdr:rowOff>
        </xdr:from>
        <xdr:to>
          <xdr:col>8</xdr:col>
          <xdr:colOff>209550</xdr:colOff>
          <xdr:row>70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74</xdr:row>
          <xdr:rowOff>266700</xdr:rowOff>
        </xdr:from>
        <xdr:to>
          <xdr:col>8</xdr:col>
          <xdr:colOff>209550</xdr:colOff>
          <xdr:row>74</xdr:row>
          <xdr:rowOff>590550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75</xdr:row>
          <xdr:rowOff>66675</xdr:rowOff>
        </xdr:from>
        <xdr:to>
          <xdr:col>8</xdr:col>
          <xdr:colOff>209550</xdr:colOff>
          <xdr:row>75</xdr:row>
          <xdr:rowOff>381000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76</xdr:row>
          <xdr:rowOff>85725</xdr:rowOff>
        </xdr:from>
        <xdr:to>
          <xdr:col>8</xdr:col>
          <xdr:colOff>209550</xdr:colOff>
          <xdr:row>76</xdr:row>
          <xdr:rowOff>400050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78</xdr:row>
          <xdr:rowOff>57150</xdr:rowOff>
        </xdr:from>
        <xdr:to>
          <xdr:col>8</xdr:col>
          <xdr:colOff>209550</xdr:colOff>
          <xdr:row>78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79</xdr:row>
          <xdr:rowOff>95250</xdr:rowOff>
        </xdr:from>
        <xdr:to>
          <xdr:col>8</xdr:col>
          <xdr:colOff>209550</xdr:colOff>
          <xdr:row>79</xdr:row>
          <xdr:rowOff>400050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83</xdr:row>
          <xdr:rowOff>161925</xdr:rowOff>
        </xdr:from>
        <xdr:to>
          <xdr:col>8</xdr:col>
          <xdr:colOff>209550</xdr:colOff>
          <xdr:row>83</xdr:row>
          <xdr:rowOff>476250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84</xdr:row>
          <xdr:rowOff>76200</xdr:rowOff>
        </xdr:from>
        <xdr:to>
          <xdr:col>8</xdr:col>
          <xdr:colOff>209550</xdr:colOff>
          <xdr:row>84</xdr:row>
          <xdr:rowOff>390525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87</xdr:row>
          <xdr:rowOff>85725</xdr:rowOff>
        </xdr:from>
        <xdr:to>
          <xdr:col>8</xdr:col>
          <xdr:colOff>209550</xdr:colOff>
          <xdr:row>87</xdr:row>
          <xdr:rowOff>400050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88</xdr:row>
          <xdr:rowOff>190500</xdr:rowOff>
        </xdr:from>
        <xdr:to>
          <xdr:col>8</xdr:col>
          <xdr:colOff>209550</xdr:colOff>
          <xdr:row>88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93</xdr:row>
          <xdr:rowOff>57150</xdr:rowOff>
        </xdr:from>
        <xdr:to>
          <xdr:col>8</xdr:col>
          <xdr:colOff>209550</xdr:colOff>
          <xdr:row>93</xdr:row>
          <xdr:rowOff>381000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99</xdr:row>
          <xdr:rowOff>104775</xdr:rowOff>
        </xdr:from>
        <xdr:to>
          <xdr:col>8</xdr:col>
          <xdr:colOff>209550</xdr:colOff>
          <xdr:row>99</xdr:row>
          <xdr:rowOff>428625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98</xdr:row>
          <xdr:rowOff>104775</xdr:rowOff>
        </xdr:from>
        <xdr:to>
          <xdr:col>8</xdr:col>
          <xdr:colOff>209550</xdr:colOff>
          <xdr:row>98</xdr:row>
          <xdr:rowOff>419100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94</xdr:row>
          <xdr:rowOff>95250</xdr:rowOff>
        </xdr:from>
        <xdr:to>
          <xdr:col>8</xdr:col>
          <xdr:colOff>209550</xdr:colOff>
          <xdr:row>94</xdr:row>
          <xdr:rowOff>419100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95</xdr:row>
          <xdr:rowOff>47625</xdr:rowOff>
        </xdr:from>
        <xdr:to>
          <xdr:col>8</xdr:col>
          <xdr:colOff>209550</xdr:colOff>
          <xdr:row>95</xdr:row>
          <xdr:rowOff>361950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97</xdr:row>
          <xdr:rowOff>85725</xdr:rowOff>
        </xdr:from>
        <xdr:to>
          <xdr:col>8</xdr:col>
          <xdr:colOff>209550</xdr:colOff>
          <xdr:row>97</xdr:row>
          <xdr:rowOff>400050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96</xdr:row>
          <xdr:rowOff>57150</xdr:rowOff>
        </xdr:from>
        <xdr:to>
          <xdr:col>8</xdr:col>
          <xdr:colOff>209550</xdr:colOff>
          <xdr:row>96</xdr:row>
          <xdr:rowOff>361950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100</xdr:row>
          <xdr:rowOff>133350</xdr:rowOff>
        </xdr:from>
        <xdr:to>
          <xdr:col>8</xdr:col>
          <xdr:colOff>209550</xdr:colOff>
          <xdr:row>100</xdr:row>
          <xdr:rowOff>447675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104775</xdr:rowOff>
        </xdr:from>
        <xdr:to>
          <xdr:col>8</xdr:col>
          <xdr:colOff>209550</xdr:colOff>
          <xdr:row>101</xdr:row>
          <xdr:rowOff>428625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102</xdr:row>
          <xdr:rowOff>133350</xdr:rowOff>
        </xdr:from>
        <xdr:to>
          <xdr:col>8</xdr:col>
          <xdr:colOff>209550</xdr:colOff>
          <xdr:row>102</xdr:row>
          <xdr:rowOff>438150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104</xdr:row>
          <xdr:rowOff>57150</xdr:rowOff>
        </xdr:from>
        <xdr:to>
          <xdr:col>8</xdr:col>
          <xdr:colOff>209550</xdr:colOff>
          <xdr:row>104</xdr:row>
          <xdr:rowOff>381000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105</xdr:row>
          <xdr:rowOff>114300</xdr:rowOff>
        </xdr:from>
        <xdr:to>
          <xdr:col>8</xdr:col>
          <xdr:colOff>209550</xdr:colOff>
          <xdr:row>105</xdr:row>
          <xdr:rowOff>419100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106</xdr:row>
          <xdr:rowOff>85725</xdr:rowOff>
        </xdr:from>
        <xdr:to>
          <xdr:col>8</xdr:col>
          <xdr:colOff>209550</xdr:colOff>
          <xdr:row>106</xdr:row>
          <xdr:rowOff>400050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107</xdr:row>
          <xdr:rowOff>114300</xdr:rowOff>
        </xdr:from>
        <xdr:to>
          <xdr:col>8</xdr:col>
          <xdr:colOff>209550</xdr:colOff>
          <xdr:row>107</xdr:row>
          <xdr:rowOff>304800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108</xdr:row>
          <xdr:rowOff>0</xdr:rowOff>
        </xdr:from>
        <xdr:to>
          <xdr:col>8</xdr:col>
          <xdr:colOff>209550</xdr:colOff>
          <xdr:row>109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109</xdr:row>
          <xdr:rowOff>85725</xdr:rowOff>
        </xdr:from>
        <xdr:to>
          <xdr:col>8</xdr:col>
          <xdr:colOff>209550</xdr:colOff>
          <xdr:row>109</xdr:row>
          <xdr:rowOff>400050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110</xdr:row>
          <xdr:rowOff>104775</xdr:rowOff>
        </xdr:from>
        <xdr:to>
          <xdr:col>8</xdr:col>
          <xdr:colOff>209550</xdr:colOff>
          <xdr:row>110</xdr:row>
          <xdr:rowOff>428625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112</xdr:row>
          <xdr:rowOff>95250</xdr:rowOff>
        </xdr:from>
        <xdr:to>
          <xdr:col>8</xdr:col>
          <xdr:colOff>209550</xdr:colOff>
          <xdr:row>112</xdr:row>
          <xdr:rowOff>400050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113</xdr:row>
          <xdr:rowOff>142875</xdr:rowOff>
        </xdr:from>
        <xdr:to>
          <xdr:col>8</xdr:col>
          <xdr:colOff>209550</xdr:colOff>
          <xdr:row>113</xdr:row>
          <xdr:rowOff>466725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114</xdr:row>
          <xdr:rowOff>133350</xdr:rowOff>
        </xdr:from>
        <xdr:to>
          <xdr:col>8</xdr:col>
          <xdr:colOff>209550</xdr:colOff>
          <xdr:row>114</xdr:row>
          <xdr:rowOff>438150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115</xdr:row>
          <xdr:rowOff>9525</xdr:rowOff>
        </xdr:from>
        <xdr:to>
          <xdr:col>8</xdr:col>
          <xdr:colOff>209550</xdr:colOff>
          <xdr:row>116</xdr:row>
          <xdr:rowOff>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116</xdr:row>
          <xdr:rowOff>19050</xdr:rowOff>
        </xdr:from>
        <xdr:to>
          <xdr:col>8</xdr:col>
          <xdr:colOff>209550</xdr:colOff>
          <xdr:row>117</xdr:row>
          <xdr:rowOff>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118</xdr:row>
          <xdr:rowOff>114300</xdr:rowOff>
        </xdr:from>
        <xdr:to>
          <xdr:col>8</xdr:col>
          <xdr:colOff>209550</xdr:colOff>
          <xdr:row>118</xdr:row>
          <xdr:rowOff>428625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120</xdr:row>
          <xdr:rowOff>123825</xdr:rowOff>
        </xdr:from>
        <xdr:to>
          <xdr:col>8</xdr:col>
          <xdr:colOff>209550</xdr:colOff>
          <xdr:row>120</xdr:row>
          <xdr:rowOff>438150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80</xdr:row>
          <xdr:rowOff>400050</xdr:rowOff>
        </xdr:from>
        <xdr:to>
          <xdr:col>8</xdr:col>
          <xdr:colOff>219075</xdr:colOff>
          <xdr:row>80</xdr:row>
          <xdr:rowOff>704850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81</xdr:row>
          <xdr:rowOff>95250</xdr:rowOff>
        </xdr:from>
        <xdr:to>
          <xdr:col>9</xdr:col>
          <xdr:colOff>0</xdr:colOff>
          <xdr:row>81</xdr:row>
          <xdr:rowOff>400050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142875</xdr:rowOff>
        </xdr:from>
        <xdr:to>
          <xdr:col>8</xdr:col>
          <xdr:colOff>209550</xdr:colOff>
          <xdr:row>31</xdr:row>
          <xdr:rowOff>447675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119</xdr:row>
          <xdr:rowOff>114300</xdr:rowOff>
        </xdr:from>
        <xdr:to>
          <xdr:col>8</xdr:col>
          <xdr:colOff>209550</xdr:colOff>
          <xdr:row>119</xdr:row>
          <xdr:rowOff>438150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142875</xdr:rowOff>
        </xdr:from>
        <xdr:to>
          <xdr:col>8</xdr:col>
          <xdr:colOff>209550</xdr:colOff>
          <xdr:row>34</xdr:row>
          <xdr:rowOff>466725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82</xdr:row>
          <xdr:rowOff>95250</xdr:rowOff>
        </xdr:from>
        <xdr:to>
          <xdr:col>8</xdr:col>
          <xdr:colOff>228600</xdr:colOff>
          <xdr:row>82</xdr:row>
          <xdr:rowOff>390525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419100</xdr:rowOff>
        </xdr:from>
        <xdr:to>
          <xdr:col>8</xdr:col>
          <xdr:colOff>209550</xdr:colOff>
          <xdr:row>28</xdr:row>
          <xdr:rowOff>676275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285750</xdr:rowOff>
        </xdr:from>
        <xdr:to>
          <xdr:col>8</xdr:col>
          <xdr:colOff>209550</xdr:colOff>
          <xdr:row>30</xdr:row>
          <xdr:rowOff>400050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103</xdr:row>
          <xdr:rowOff>133350</xdr:rowOff>
        </xdr:from>
        <xdr:to>
          <xdr:col>8</xdr:col>
          <xdr:colOff>209550</xdr:colOff>
          <xdr:row>103</xdr:row>
          <xdr:rowOff>438150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2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85</xdr:row>
          <xdr:rowOff>381000</xdr:rowOff>
        </xdr:from>
        <xdr:to>
          <xdr:col>8</xdr:col>
          <xdr:colOff>209550</xdr:colOff>
          <xdr:row>85</xdr:row>
          <xdr:rowOff>695325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86</xdr:row>
          <xdr:rowOff>76200</xdr:rowOff>
        </xdr:from>
        <xdr:to>
          <xdr:col>8</xdr:col>
          <xdr:colOff>209550</xdr:colOff>
          <xdr:row>86</xdr:row>
          <xdr:rowOff>390525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77</xdr:row>
          <xdr:rowOff>85725</xdr:rowOff>
        </xdr:from>
        <xdr:to>
          <xdr:col>8</xdr:col>
          <xdr:colOff>209550</xdr:colOff>
          <xdr:row>77</xdr:row>
          <xdr:rowOff>400050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190500</xdr:rowOff>
        </xdr:from>
        <xdr:to>
          <xdr:col>8</xdr:col>
          <xdr:colOff>209550</xdr:colOff>
          <xdr:row>50</xdr:row>
          <xdr:rowOff>514350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2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476250</xdr:rowOff>
        </xdr:from>
        <xdr:to>
          <xdr:col>8</xdr:col>
          <xdr:colOff>209550</xdr:colOff>
          <xdr:row>51</xdr:row>
          <xdr:rowOff>800100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2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247650</xdr:rowOff>
        </xdr:from>
        <xdr:to>
          <xdr:col>8</xdr:col>
          <xdr:colOff>209550</xdr:colOff>
          <xdr:row>38</xdr:row>
          <xdr:rowOff>561975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117</xdr:row>
          <xdr:rowOff>19050</xdr:rowOff>
        </xdr:from>
        <xdr:to>
          <xdr:col>8</xdr:col>
          <xdr:colOff>209550</xdr:colOff>
          <xdr:row>118</xdr:row>
          <xdr:rowOff>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2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29</xdr:row>
          <xdr:rowOff>209550</xdr:rowOff>
        </xdr:from>
        <xdr:to>
          <xdr:col>8</xdr:col>
          <xdr:colOff>228600</xdr:colOff>
          <xdr:row>29</xdr:row>
          <xdr:rowOff>466725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2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180975</xdr:rowOff>
        </xdr:from>
        <xdr:to>
          <xdr:col>8</xdr:col>
          <xdr:colOff>200025</xdr:colOff>
          <xdr:row>42</xdr:row>
          <xdr:rowOff>495300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2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95250</xdr:rowOff>
        </xdr:from>
        <xdr:to>
          <xdr:col>8</xdr:col>
          <xdr:colOff>200025</xdr:colOff>
          <xdr:row>43</xdr:row>
          <xdr:rowOff>371475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2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111</xdr:row>
          <xdr:rowOff>123825</xdr:rowOff>
        </xdr:from>
        <xdr:to>
          <xdr:col>8</xdr:col>
          <xdr:colOff>209550</xdr:colOff>
          <xdr:row>111</xdr:row>
          <xdr:rowOff>447675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2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121</xdr:row>
          <xdr:rowOff>95250</xdr:rowOff>
        </xdr:from>
        <xdr:to>
          <xdr:col>8</xdr:col>
          <xdr:colOff>228600</xdr:colOff>
          <xdr:row>121</xdr:row>
          <xdr:rowOff>419100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2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122</xdr:row>
          <xdr:rowOff>114300</xdr:rowOff>
        </xdr:from>
        <xdr:to>
          <xdr:col>8</xdr:col>
          <xdr:colOff>219075</xdr:colOff>
          <xdr:row>122</xdr:row>
          <xdr:rowOff>428625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2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20"/>
  <sheetViews>
    <sheetView workbookViewId="0">
      <selection activeCell="B21" sqref="B21"/>
    </sheetView>
  </sheetViews>
  <sheetFormatPr defaultRowHeight="14.25"/>
  <cols>
    <col min="1" max="1" width="20.75" customWidth="1"/>
    <col min="3" max="3" width="29.375" customWidth="1"/>
    <col min="4" max="4" width="4.5" style="3" customWidth="1"/>
    <col min="5" max="5" width="41.25" customWidth="1"/>
  </cols>
  <sheetData>
    <row r="2" spans="1:5">
      <c r="B2" t="s">
        <v>134</v>
      </c>
    </row>
    <row r="3" spans="1:5">
      <c r="A3" t="s">
        <v>19</v>
      </c>
      <c r="B3" t="s">
        <v>164</v>
      </c>
      <c r="E3" s="3"/>
    </row>
    <row r="4" spans="1:5">
      <c r="B4" t="s">
        <v>165</v>
      </c>
      <c r="E4" s="3"/>
    </row>
    <row r="5" spans="1:5">
      <c r="B5" t="s">
        <v>66</v>
      </c>
    </row>
    <row r="7" spans="1:5">
      <c r="A7" t="s">
        <v>20</v>
      </c>
      <c r="B7" t="s">
        <v>9</v>
      </c>
      <c r="C7" t="s">
        <v>150</v>
      </c>
    </row>
    <row r="8" spans="1:5">
      <c r="B8" t="s">
        <v>10</v>
      </c>
      <c r="C8" t="s">
        <v>151</v>
      </c>
    </row>
    <row r="9" spans="1:5">
      <c r="C9" t="s">
        <v>152</v>
      </c>
    </row>
    <row r="10" spans="1:5">
      <c r="A10" t="s">
        <v>45</v>
      </c>
      <c r="B10" t="s">
        <v>46</v>
      </c>
    </row>
    <row r="11" spans="1:5">
      <c r="B11" t="s">
        <v>47</v>
      </c>
    </row>
    <row r="12" spans="1:5">
      <c r="B12" t="s">
        <v>48</v>
      </c>
    </row>
    <row r="14" spans="1:5">
      <c r="A14" t="s">
        <v>49</v>
      </c>
      <c r="B14" t="s">
        <v>50</v>
      </c>
    </row>
    <row r="15" spans="1:5">
      <c r="B15" t="s">
        <v>51</v>
      </c>
    </row>
    <row r="16" spans="1:5">
      <c r="B16" t="s">
        <v>110</v>
      </c>
    </row>
    <row r="18" spans="1:2">
      <c r="A18" t="s">
        <v>288</v>
      </c>
    </row>
    <row r="19" spans="1:2">
      <c r="A19" t="s">
        <v>289</v>
      </c>
    </row>
    <row r="20" spans="1:2">
      <c r="A20" t="s">
        <v>290</v>
      </c>
      <c r="B20" t="s">
        <v>292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 filterMode="1">
    <pageSetUpPr fitToPage="1"/>
  </sheetPr>
  <dimension ref="A1:K434"/>
  <sheetViews>
    <sheetView view="pageBreakPreview" zoomScaleNormal="100" zoomScaleSheetLayoutView="100" workbookViewId="0">
      <pane ySplit="2" topLeftCell="A3" activePane="bottomLeft" state="frozen"/>
      <selection pane="bottomLeft" activeCell="B2" sqref="B2"/>
    </sheetView>
  </sheetViews>
  <sheetFormatPr defaultColWidth="8.75" defaultRowHeight="11.25"/>
  <cols>
    <col min="1" max="1" width="6" style="5" hidden="1" customWidth="1"/>
    <col min="2" max="2" width="4.25" style="5" customWidth="1"/>
    <col min="3" max="3" width="9.625" style="6" customWidth="1"/>
    <col min="4" max="4" width="16.25" style="6" hidden="1" customWidth="1"/>
    <col min="5" max="5" width="5.375" style="7" hidden="1" customWidth="1"/>
    <col min="6" max="6" width="3.75" style="7" hidden="1" customWidth="1"/>
    <col min="7" max="7" width="10" style="6" customWidth="1"/>
    <col min="8" max="8" width="47.125" style="6" customWidth="1"/>
    <col min="9" max="9" width="25.375" style="6" customWidth="1"/>
    <col min="10" max="10" width="12.25" style="6" customWidth="1"/>
    <col min="11" max="11" width="15.375" style="5" customWidth="1"/>
    <col min="12" max="16384" width="8.75" style="4"/>
  </cols>
  <sheetData>
    <row r="1" spans="1:11" ht="32.25" customHeight="1">
      <c r="A1" s="152" t="s">
        <v>151</v>
      </c>
      <c r="B1" s="263" t="s">
        <v>18</v>
      </c>
      <c r="C1" s="264"/>
      <c r="D1" s="264"/>
      <c r="E1" s="264"/>
      <c r="F1" s="264"/>
      <c r="G1" s="264"/>
      <c r="H1" s="262" t="s">
        <v>362</v>
      </c>
      <c r="I1" s="262"/>
      <c r="J1" s="262"/>
      <c r="K1" s="140" t="s">
        <v>361</v>
      </c>
    </row>
    <row r="2" spans="1:11" ht="48" customHeight="1" thickBot="1">
      <c r="A2" s="30" t="s">
        <v>149</v>
      </c>
      <c r="B2" s="30" t="s">
        <v>111</v>
      </c>
      <c r="C2" s="30" t="s">
        <v>44</v>
      </c>
      <c r="D2" s="30" t="s">
        <v>291</v>
      </c>
      <c r="E2" s="140" t="s">
        <v>125</v>
      </c>
      <c r="F2" s="140" t="s">
        <v>124</v>
      </c>
      <c r="G2" s="30" t="s">
        <v>112</v>
      </c>
      <c r="H2" s="30" t="s">
        <v>211</v>
      </c>
      <c r="I2" s="30" t="s">
        <v>212</v>
      </c>
      <c r="J2" s="30" t="s">
        <v>114</v>
      </c>
      <c r="K2" s="30" t="s">
        <v>128</v>
      </c>
    </row>
    <row r="3" spans="1:11" ht="35.25" customHeight="1">
      <c r="A3" s="138" t="s">
        <v>151</v>
      </c>
      <c r="B3" s="137"/>
      <c r="C3" s="142"/>
      <c r="D3" s="141"/>
      <c r="E3" s="170"/>
      <c r="F3" s="170"/>
      <c r="G3" s="265" t="s">
        <v>217</v>
      </c>
      <c r="H3" s="266"/>
      <c r="I3" s="266"/>
      <c r="J3" s="171" t="s">
        <v>174</v>
      </c>
      <c r="K3" s="136"/>
    </row>
    <row r="4" spans="1:11" ht="61.5" customHeight="1">
      <c r="A4" s="139" t="str">
        <f>A3</f>
        <v>ТМЦ</v>
      </c>
      <c r="B4" s="28"/>
      <c r="C4" s="141"/>
      <c r="D4" s="141"/>
      <c r="E4" s="141"/>
      <c r="F4" s="141"/>
      <c r="G4" s="267" t="s">
        <v>329</v>
      </c>
      <c r="H4" s="267"/>
      <c r="I4" s="267"/>
      <c r="J4" s="14" t="s">
        <v>330</v>
      </c>
      <c r="K4" s="27"/>
    </row>
    <row r="5" spans="1:11" ht="12" customHeight="1">
      <c r="A5" s="139" t="str">
        <f>A4</f>
        <v>ТМЦ</v>
      </c>
      <c r="B5" s="28"/>
      <c r="C5" s="141"/>
      <c r="D5" s="141"/>
      <c r="E5" s="141"/>
      <c r="F5" s="141"/>
      <c r="G5" s="169"/>
      <c r="H5" s="267" t="s">
        <v>331</v>
      </c>
      <c r="I5" s="267"/>
      <c r="J5" s="14" t="s">
        <v>332</v>
      </c>
      <c r="K5" s="27"/>
    </row>
    <row r="6" spans="1:11" ht="12" customHeight="1">
      <c r="A6" s="139" t="str">
        <f>A5</f>
        <v>ТМЦ</v>
      </c>
      <c r="B6" s="28"/>
      <c r="C6" s="141"/>
      <c r="D6" s="141"/>
      <c r="E6" s="141"/>
      <c r="F6" s="141"/>
      <c r="G6" s="169"/>
      <c r="H6" s="169"/>
      <c r="I6" s="169" t="s">
        <v>333</v>
      </c>
      <c r="J6" s="20" t="s">
        <v>334</v>
      </c>
      <c r="K6" s="27"/>
    </row>
    <row r="7" spans="1:11" ht="12" customHeight="1">
      <c r="A7" s="139" t="str">
        <f t="shared" ref="A7:A37" si="0">A6</f>
        <v>ТМЦ</v>
      </c>
      <c r="B7" s="28"/>
      <c r="C7" s="141"/>
      <c r="D7" s="141"/>
      <c r="E7" s="141"/>
      <c r="F7" s="141"/>
      <c r="G7" s="143"/>
      <c r="I7" s="6" t="s">
        <v>335</v>
      </c>
      <c r="J7" s="20" t="s">
        <v>336</v>
      </c>
      <c r="K7" s="27"/>
    </row>
    <row r="8" spans="1:11" ht="12" customHeight="1" thickBot="1">
      <c r="A8" s="139" t="str">
        <f t="shared" si="0"/>
        <v>ТМЦ</v>
      </c>
      <c r="B8" s="28"/>
      <c r="C8" s="141"/>
      <c r="D8" s="141"/>
      <c r="E8" s="141"/>
      <c r="F8" s="141"/>
      <c r="G8" s="143"/>
      <c r="H8" s="169"/>
      <c r="I8" s="169" t="s">
        <v>337</v>
      </c>
      <c r="J8" s="20" t="s">
        <v>338</v>
      </c>
      <c r="K8" s="27"/>
    </row>
    <row r="9" spans="1:11" ht="11.25" hidden="1" customHeight="1">
      <c r="A9" s="139" t="str">
        <f t="shared" si="0"/>
        <v>ТМЦ</v>
      </c>
      <c r="B9" s="28"/>
      <c r="C9" s="141"/>
      <c r="D9" s="141"/>
      <c r="E9" s="141"/>
      <c r="F9" s="141"/>
      <c r="G9" s="143"/>
      <c r="H9" s="169"/>
      <c r="I9" s="169"/>
      <c r="J9" s="219"/>
      <c r="K9" s="27"/>
    </row>
    <row r="10" spans="1:11" ht="11.25" hidden="1" customHeight="1" thickBot="1">
      <c r="A10" s="139" t="str">
        <f t="shared" si="0"/>
        <v>ТМЦ</v>
      </c>
      <c r="B10" s="28"/>
      <c r="C10" s="141"/>
      <c r="D10" s="141"/>
      <c r="E10" s="141"/>
      <c r="F10" s="141"/>
      <c r="G10" s="143"/>
      <c r="H10" s="169"/>
      <c r="I10" s="169"/>
      <c r="J10" s="219"/>
      <c r="K10" s="27"/>
    </row>
    <row r="11" spans="1:11" ht="4.9000000000000004" hidden="1" customHeight="1">
      <c r="A11" s="139" t="str">
        <f t="shared" si="0"/>
        <v>ТМЦ</v>
      </c>
      <c r="B11" s="28"/>
      <c r="C11" s="141"/>
      <c r="D11" s="141"/>
      <c r="E11" s="141"/>
      <c r="F11" s="141"/>
      <c r="G11" s="143"/>
      <c r="H11" s="143"/>
      <c r="I11" s="143"/>
      <c r="J11" s="25"/>
      <c r="K11" s="27"/>
    </row>
    <row r="12" spans="1:11" ht="4.9000000000000004" hidden="1" customHeight="1">
      <c r="A12" s="139" t="str">
        <f t="shared" si="0"/>
        <v>ТМЦ</v>
      </c>
      <c r="B12" s="28"/>
      <c r="C12" s="141"/>
      <c r="D12" s="141"/>
      <c r="E12" s="141"/>
      <c r="F12" s="141"/>
      <c r="G12" s="143"/>
      <c r="H12" s="143"/>
      <c r="I12" s="143"/>
      <c r="J12" s="25"/>
      <c r="K12" s="27"/>
    </row>
    <row r="13" spans="1:11" ht="4.9000000000000004" hidden="1" customHeight="1">
      <c r="A13" s="139" t="str">
        <f t="shared" si="0"/>
        <v>ТМЦ</v>
      </c>
      <c r="B13" s="28"/>
      <c r="C13" s="141"/>
      <c r="D13" s="141"/>
      <c r="E13" s="141"/>
      <c r="F13" s="141"/>
      <c r="G13" s="143"/>
      <c r="H13" s="143"/>
      <c r="I13" s="143"/>
      <c r="J13" s="25"/>
      <c r="K13" s="27"/>
    </row>
    <row r="14" spans="1:11" ht="4.9000000000000004" hidden="1" customHeight="1">
      <c r="A14" s="139" t="str">
        <f t="shared" si="0"/>
        <v>ТМЦ</v>
      </c>
      <c r="B14" s="28"/>
      <c r="C14" s="141"/>
      <c r="D14" s="141"/>
      <c r="E14" s="141"/>
      <c r="F14" s="141"/>
      <c r="G14" s="143"/>
      <c r="H14" s="143"/>
      <c r="I14" s="143"/>
      <c r="J14" s="25"/>
      <c r="K14" s="27"/>
    </row>
    <row r="15" spans="1:11" ht="4.9000000000000004" hidden="1" customHeight="1">
      <c r="A15" s="139" t="str">
        <f t="shared" si="0"/>
        <v>ТМЦ</v>
      </c>
      <c r="B15" s="28"/>
      <c r="C15" s="141"/>
      <c r="D15" s="141"/>
      <c r="E15" s="141"/>
      <c r="F15" s="141"/>
      <c r="G15" s="143"/>
      <c r="H15" s="143"/>
      <c r="I15" s="143"/>
      <c r="J15" s="25"/>
      <c r="K15" s="27"/>
    </row>
    <row r="16" spans="1:11" ht="4.9000000000000004" hidden="1" customHeight="1">
      <c r="A16" s="139" t="str">
        <f t="shared" si="0"/>
        <v>ТМЦ</v>
      </c>
      <c r="B16" s="28"/>
      <c r="C16" s="141"/>
      <c r="D16" s="141"/>
      <c r="E16" s="141"/>
      <c r="F16" s="141"/>
      <c r="G16" s="143"/>
      <c r="H16" s="143"/>
      <c r="I16" s="143"/>
      <c r="J16" s="25"/>
      <c r="K16" s="27"/>
    </row>
    <row r="17" spans="1:11" ht="4.9000000000000004" hidden="1" customHeight="1">
      <c r="A17" s="139" t="str">
        <f t="shared" si="0"/>
        <v>ТМЦ</v>
      </c>
      <c r="B17" s="28"/>
      <c r="C17" s="141"/>
      <c r="D17" s="141"/>
      <c r="E17" s="141"/>
      <c r="F17" s="141"/>
      <c r="G17" s="143"/>
      <c r="H17" s="143"/>
      <c r="I17" s="143"/>
      <c r="J17" s="25"/>
      <c r="K17" s="27"/>
    </row>
    <row r="18" spans="1:11" ht="4.9000000000000004" hidden="1" customHeight="1">
      <c r="A18" s="139" t="str">
        <f t="shared" si="0"/>
        <v>ТМЦ</v>
      </c>
      <c r="B18" s="28"/>
      <c r="C18" s="141"/>
      <c r="D18" s="141"/>
      <c r="E18" s="141"/>
      <c r="F18" s="141"/>
      <c r="G18" s="143"/>
      <c r="H18" s="143"/>
      <c r="I18" s="143"/>
      <c r="J18" s="25"/>
      <c r="K18" s="27"/>
    </row>
    <row r="19" spans="1:11" ht="4.9000000000000004" hidden="1" customHeight="1">
      <c r="A19" s="139" t="str">
        <f t="shared" si="0"/>
        <v>ТМЦ</v>
      </c>
      <c r="B19" s="28"/>
      <c r="C19" s="141"/>
      <c r="D19" s="141"/>
      <c r="E19" s="141"/>
      <c r="F19" s="141"/>
      <c r="G19" s="143"/>
      <c r="H19" s="143"/>
      <c r="I19" s="143"/>
      <c r="J19" s="25"/>
      <c r="K19" s="27"/>
    </row>
    <row r="20" spans="1:11" ht="4.9000000000000004" hidden="1" customHeight="1">
      <c r="A20" s="139" t="str">
        <f t="shared" si="0"/>
        <v>ТМЦ</v>
      </c>
      <c r="B20" s="28"/>
      <c r="C20" s="141"/>
      <c r="D20" s="141"/>
      <c r="E20" s="141"/>
      <c r="F20" s="141"/>
      <c r="G20" s="143"/>
      <c r="H20" s="143"/>
      <c r="I20" s="143"/>
      <c r="J20" s="25"/>
      <c r="K20" s="27"/>
    </row>
    <row r="21" spans="1:11" ht="4.9000000000000004" hidden="1" customHeight="1">
      <c r="A21" s="139" t="str">
        <f t="shared" si="0"/>
        <v>ТМЦ</v>
      </c>
      <c r="B21" s="28"/>
      <c r="C21" s="141"/>
      <c r="D21" s="141"/>
      <c r="E21" s="141"/>
      <c r="F21" s="141"/>
      <c r="G21" s="143"/>
      <c r="H21" s="143"/>
      <c r="I21" s="143"/>
      <c r="J21" s="25"/>
      <c r="K21" s="27"/>
    </row>
    <row r="22" spans="1:11" ht="4.9000000000000004" hidden="1" customHeight="1">
      <c r="A22" s="139" t="str">
        <f t="shared" si="0"/>
        <v>ТМЦ</v>
      </c>
      <c r="B22" s="28"/>
      <c r="C22" s="141"/>
      <c r="D22" s="141"/>
      <c r="E22" s="141"/>
      <c r="F22" s="141"/>
      <c r="G22" s="143"/>
      <c r="H22" s="143"/>
      <c r="I22" s="143"/>
      <c r="J22" s="25"/>
      <c r="K22" s="27"/>
    </row>
    <row r="23" spans="1:11" ht="4.9000000000000004" hidden="1" customHeight="1">
      <c r="A23" s="139" t="str">
        <f t="shared" si="0"/>
        <v>ТМЦ</v>
      </c>
      <c r="B23" s="28"/>
      <c r="C23" s="141"/>
      <c r="D23" s="141"/>
      <c r="E23" s="141"/>
      <c r="F23" s="141"/>
      <c r="G23" s="143"/>
      <c r="H23" s="143"/>
      <c r="I23" s="143"/>
      <c r="J23" s="25"/>
      <c r="K23" s="27"/>
    </row>
    <row r="24" spans="1:11" ht="4.9000000000000004" hidden="1" customHeight="1">
      <c r="A24" s="139" t="str">
        <f t="shared" si="0"/>
        <v>ТМЦ</v>
      </c>
      <c r="B24" s="28"/>
      <c r="C24" s="141"/>
      <c r="D24" s="141"/>
      <c r="E24" s="141"/>
      <c r="F24" s="141"/>
      <c r="G24" s="143"/>
      <c r="H24" s="143"/>
      <c r="I24" s="143"/>
      <c r="J24" s="25"/>
      <c r="K24" s="27"/>
    </row>
    <row r="25" spans="1:11" ht="4.9000000000000004" hidden="1" customHeight="1">
      <c r="A25" s="139" t="str">
        <f t="shared" si="0"/>
        <v>ТМЦ</v>
      </c>
      <c r="B25" s="28"/>
      <c r="C25" s="141"/>
      <c r="D25" s="141"/>
      <c r="E25" s="141"/>
      <c r="F25" s="141"/>
      <c r="G25" s="143"/>
      <c r="H25" s="143"/>
      <c r="I25" s="143"/>
      <c r="J25" s="25"/>
      <c r="K25" s="27"/>
    </row>
    <row r="26" spans="1:11" ht="4.9000000000000004" hidden="1" customHeight="1">
      <c r="A26" s="139" t="str">
        <f t="shared" si="0"/>
        <v>ТМЦ</v>
      </c>
      <c r="B26" s="28"/>
      <c r="C26" s="141"/>
      <c r="D26" s="141"/>
      <c r="E26" s="141"/>
      <c r="F26" s="141"/>
      <c r="G26" s="143"/>
      <c r="H26" s="143"/>
      <c r="I26" s="143"/>
      <c r="J26" s="25"/>
      <c r="K26" s="27"/>
    </row>
    <row r="27" spans="1:11" ht="4.9000000000000004" hidden="1" customHeight="1">
      <c r="A27" s="139" t="str">
        <f t="shared" si="0"/>
        <v>ТМЦ</v>
      </c>
      <c r="B27" s="28"/>
      <c r="C27" s="141"/>
      <c r="D27" s="141"/>
      <c r="E27" s="141"/>
      <c r="F27" s="141"/>
      <c r="G27" s="143"/>
      <c r="H27" s="143"/>
      <c r="I27" s="143"/>
      <c r="J27" s="25"/>
      <c r="K27" s="27"/>
    </row>
    <row r="28" spans="1:11" ht="4.9000000000000004" hidden="1" customHeight="1">
      <c r="A28" s="139" t="str">
        <f t="shared" si="0"/>
        <v>ТМЦ</v>
      </c>
      <c r="B28" s="28"/>
      <c r="C28" s="141"/>
      <c r="D28" s="141"/>
      <c r="E28" s="141"/>
      <c r="F28" s="141"/>
      <c r="G28" s="143"/>
      <c r="H28" s="143"/>
      <c r="I28" s="143"/>
      <c r="J28" s="25"/>
      <c r="K28" s="27"/>
    </row>
    <row r="29" spans="1:11" ht="4.9000000000000004" hidden="1" customHeight="1">
      <c r="A29" s="139" t="str">
        <f t="shared" si="0"/>
        <v>ТМЦ</v>
      </c>
      <c r="B29" s="28"/>
      <c r="C29" s="141"/>
      <c r="D29" s="141"/>
      <c r="E29" s="141"/>
      <c r="F29" s="141"/>
      <c r="G29" s="143"/>
      <c r="H29" s="143"/>
      <c r="I29" s="143"/>
      <c r="J29" s="25"/>
      <c r="K29" s="27"/>
    </row>
    <row r="30" spans="1:11" ht="4.9000000000000004" hidden="1" customHeight="1">
      <c r="A30" s="139" t="str">
        <f t="shared" si="0"/>
        <v>ТМЦ</v>
      </c>
      <c r="B30" s="28"/>
      <c r="C30" s="141"/>
      <c r="D30" s="141"/>
      <c r="E30" s="141"/>
      <c r="F30" s="141"/>
      <c r="G30" s="143"/>
      <c r="H30" s="143"/>
      <c r="I30" s="143"/>
      <c r="J30" s="25"/>
      <c r="K30" s="27"/>
    </row>
    <row r="31" spans="1:11" ht="4.9000000000000004" hidden="1" customHeight="1">
      <c r="A31" s="139" t="str">
        <f t="shared" si="0"/>
        <v>ТМЦ</v>
      </c>
      <c r="B31" s="28"/>
      <c r="C31" s="141"/>
      <c r="D31" s="141"/>
      <c r="E31" s="141"/>
      <c r="F31" s="141"/>
      <c r="G31" s="143"/>
      <c r="H31" s="143"/>
      <c r="I31" s="143"/>
      <c r="J31" s="25"/>
      <c r="K31" s="27"/>
    </row>
    <row r="32" spans="1:11" ht="4.9000000000000004" hidden="1" customHeight="1">
      <c r="A32" s="139" t="str">
        <f t="shared" si="0"/>
        <v>ТМЦ</v>
      </c>
      <c r="B32" s="28"/>
      <c r="C32" s="141"/>
      <c r="D32" s="141"/>
      <c r="E32" s="141"/>
      <c r="F32" s="141"/>
      <c r="G32" s="143"/>
      <c r="H32" s="143"/>
      <c r="I32" s="143"/>
      <c r="J32" s="25"/>
      <c r="K32" s="27"/>
    </row>
    <row r="33" spans="1:11" ht="4.9000000000000004" hidden="1" customHeight="1">
      <c r="A33" s="139" t="str">
        <f t="shared" si="0"/>
        <v>ТМЦ</v>
      </c>
      <c r="B33" s="28"/>
      <c r="C33" s="141"/>
      <c r="D33" s="141"/>
      <c r="E33" s="141"/>
      <c r="F33" s="141"/>
      <c r="G33" s="143"/>
      <c r="H33" s="143"/>
      <c r="I33" s="143"/>
      <c r="J33" s="25"/>
      <c r="K33" s="27"/>
    </row>
    <row r="34" spans="1:11" ht="4.9000000000000004" hidden="1" customHeight="1">
      <c r="A34" s="139" t="str">
        <f t="shared" si="0"/>
        <v>ТМЦ</v>
      </c>
      <c r="B34" s="28"/>
      <c r="C34" s="141"/>
      <c r="D34" s="141"/>
      <c r="E34" s="141"/>
      <c r="F34" s="141"/>
      <c r="G34" s="143"/>
      <c r="H34" s="143"/>
      <c r="I34" s="143"/>
      <c r="J34" s="25"/>
      <c r="K34" s="27"/>
    </row>
    <row r="35" spans="1:11" ht="4.9000000000000004" hidden="1" customHeight="1">
      <c r="A35" s="139" t="str">
        <f t="shared" si="0"/>
        <v>ТМЦ</v>
      </c>
      <c r="B35" s="28"/>
      <c r="C35" s="141"/>
      <c r="D35" s="141"/>
      <c r="E35" s="141"/>
      <c r="F35" s="141"/>
      <c r="G35" s="143"/>
      <c r="H35" s="143"/>
      <c r="I35" s="143"/>
      <c r="J35" s="25"/>
      <c r="K35" s="27"/>
    </row>
    <row r="36" spans="1:11" ht="4.9000000000000004" hidden="1" customHeight="1">
      <c r="A36" s="139" t="str">
        <f t="shared" si="0"/>
        <v>ТМЦ</v>
      </c>
      <c r="B36" s="28"/>
      <c r="C36" s="141"/>
      <c r="D36" s="141"/>
      <c r="E36" s="141"/>
      <c r="F36" s="141"/>
      <c r="G36" s="143"/>
      <c r="H36" s="143"/>
      <c r="I36" s="143"/>
      <c r="J36" s="25"/>
      <c r="K36" s="27"/>
    </row>
    <row r="37" spans="1:11" ht="4.9000000000000004" hidden="1" customHeight="1">
      <c r="A37" s="139" t="str">
        <f t="shared" si="0"/>
        <v>ТМЦ</v>
      </c>
      <c r="B37" s="28"/>
      <c r="C37" s="141"/>
      <c r="D37" s="141"/>
      <c r="E37" s="141"/>
      <c r="F37" s="141"/>
      <c r="G37" s="143"/>
      <c r="H37" s="143"/>
      <c r="I37" s="143"/>
      <c r="J37" s="25"/>
      <c r="K37" s="27"/>
    </row>
    <row r="38" spans="1:11" ht="4.9000000000000004" hidden="1" customHeight="1" thickBot="1">
      <c r="A38" s="230"/>
      <c r="G38" s="143"/>
      <c r="H38" s="143"/>
      <c r="I38" s="143"/>
    </row>
    <row r="39" spans="1:11" ht="22.5">
      <c r="A39" s="231" t="s">
        <v>152</v>
      </c>
      <c r="B39" s="232"/>
      <c r="C39" s="233"/>
      <c r="D39" s="233"/>
      <c r="E39" s="234">
        <v>1</v>
      </c>
      <c r="F39" s="235"/>
      <c r="G39" s="236">
        <f>IF(E39=E2,IF(ISBLANK(H39),"",CONCATENATE(E39,".",F39)),E39)</f>
        <v>1</v>
      </c>
      <c r="H39" s="236" t="s">
        <v>339</v>
      </c>
      <c r="I39" s="234"/>
      <c r="J39" s="234"/>
      <c r="K39" s="232"/>
    </row>
    <row r="40" spans="1:11" ht="22.5">
      <c r="A40" s="10" t="s">
        <v>151</v>
      </c>
      <c r="B40" s="10" t="s">
        <v>9</v>
      </c>
      <c r="C40" s="17" t="s">
        <v>46</v>
      </c>
      <c r="D40" s="17" t="s">
        <v>290</v>
      </c>
      <c r="E40" s="13">
        <f>E39</f>
        <v>1</v>
      </c>
      <c r="F40" s="168">
        <f>IF(E39=E38,IF(AND(B40=Данные!$B$7,NOT(ISBLANK(C40)),OR(A40=$A$1,A40=Данные!$C$9)),F39+1,F39),IF(AND(B40=Данные!$B$7,NOT(ISBLANK(C40)),OR(A40=$A$1,A40=Данные!$C$9)),1,0))</f>
        <v>1</v>
      </c>
      <c r="G40" s="140" t="str">
        <f>IF(E40=E39,IF(ISBLANK(H40),"",CONCATENATE(E40,".",F40)),E40)</f>
        <v>1.1</v>
      </c>
      <c r="H40" s="14" t="s">
        <v>160</v>
      </c>
      <c r="I40" s="14" t="s">
        <v>161</v>
      </c>
      <c r="J40" s="14" t="s">
        <v>115</v>
      </c>
      <c r="K40" s="10"/>
    </row>
    <row r="41" spans="1:11" ht="13.9" customHeight="1">
      <c r="A41" s="135" t="str">
        <f t="shared" ref="A41:B43" si="1">A40</f>
        <v>ТМЦ</v>
      </c>
      <c r="B41" s="135" t="str">
        <f t="shared" si="1"/>
        <v>Да</v>
      </c>
      <c r="C41" s="16"/>
      <c r="D41" s="16"/>
      <c r="E41" s="11">
        <f>E40</f>
        <v>1</v>
      </c>
      <c r="F41" s="168">
        <f>IF(E40=E39,IF(AND(B41=Данные!$B$7,NOT(ISBLANK(C41)),OR(A41=$A$1,A41=Данные!$C$9)),F40+1,F40),IF(AND(B41=Данные!$B$7,NOT(ISBLANK(C41)),OR(A41=$A$1,A41=Данные!$C$9)),1,0))</f>
        <v>1</v>
      </c>
      <c r="G41" s="140" t="str">
        <f>IF(E41=E40,IF(ISBLANK(H41),"",CONCATENATE(E41,".",F41)),E41)</f>
        <v/>
      </c>
      <c r="H41" s="17"/>
      <c r="I41" s="17"/>
      <c r="J41" s="18" t="str">
        <f>Данные!B3</f>
        <v xml:space="preserve">Изготовитель </v>
      </c>
      <c r="K41" s="15" t="s">
        <v>50</v>
      </c>
    </row>
    <row r="42" spans="1:11" ht="33.75">
      <c r="A42" s="135" t="str">
        <f t="shared" si="1"/>
        <v>ТМЦ</v>
      </c>
      <c r="B42" s="135" t="str">
        <f t="shared" si="1"/>
        <v>Да</v>
      </c>
      <c r="C42" s="16"/>
      <c r="D42" s="16"/>
      <c r="E42" s="11">
        <f>E41</f>
        <v>1</v>
      </c>
      <c r="F42" s="168">
        <f>IF(E41=E40,IF(AND(B42=Данные!$B$7,NOT(ISBLANK(C42)),OR(A42=$A$1,A42=Данные!$C$9)),F41+1,F41),IF(AND(B42=Данные!$B$7,NOT(ISBLANK(C42)),OR(A42=$A$1,A42=Данные!$C$9)),1,0))</f>
        <v>1</v>
      </c>
      <c r="G42" s="140" t="str">
        <f>IF(E42=E41,IF(ISBLANK(H42),"",CONCATENATE(E42,".",F42)),E42)</f>
        <v/>
      </c>
      <c r="H42" s="17"/>
      <c r="I42" s="17"/>
      <c r="J42" s="18" t="str">
        <f>Данные!B4</f>
        <v xml:space="preserve">Официальный представитель изготовителя </v>
      </c>
      <c r="K42" s="15" t="s">
        <v>50</v>
      </c>
    </row>
    <row r="43" spans="1:11" ht="13.9" customHeight="1">
      <c r="A43" s="135" t="str">
        <f t="shared" si="1"/>
        <v>ТМЦ</v>
      </c>
      <c r="B43" s="135" t="str">
        <f t="shared" si="1"/>
        <v>Да</v>
      </c>
      <c r="C43" s="16"/>
      <c r="D43" s="16"/>
      <c r="E43" s="11">
        <f t="shared" ref="E43:E190" si="2">E42</f>
        <v>1</v>
      </c>
      <c r="F43" s="168">
        <f>IF(E42=E41,IF(AND(B43=Данные!$B$7,NOT(ISBLANK(C43)),OR(A43=$A$1,A43=Данные!$C$9)),F42+1,F42),IF(AND(B43=Данные!$B$7,NOT(ISBLANK(C43)),OR(A43=$A$1,A43=Данные!$C$9)),1,0))</f>
        <v>1</v>
      </c>
      <c r="G43" s="140" t="str">
        <f>IF(E43=E42,IF(ISBLANK(H43),"",CONCATENATE(E43,".",F43)),E43)</f>
        <v/>
      </c>
      <c r="H43" s="17"/>
      <c r="I43" s="17"/>
      <c r="J43" s="18" t="str">
        <f>Данные!B5</f>
        <v>Посредник</v>
      </c>
      <c r="K43" s="15" t="s">
        <v>51</v>
      </c>
    </row>
    <row r="44" spans="1:11" ht="67.5">
      <c r="A44" s="10" t="s">
        <v>152</v>
      </c>
      <c r="B44" s="10" t="s">
        <v>9</v>
      </c>
      <c r="C44" s="17" t="s">
        <v>46</v>
      </c>
      <c r="D44" s="17" t="s">
        <v>289</v>
      </c>
      <c r="E44" s="13">
        <f>E43</f>
        <v>1</v>
      </c>
      <c r="F44" s="168">
        <f>IF(E43=E42,IF(AND(B44=Данные!$B$7,NOT(ISBLANK(C44)),OR(A44=$A$1,A44=Данные!$C$9)),F43+1,F43),IF(AND(B44=Данные!$B$7,NOT(ISBLANK(C44)),OR(A44=$A$1,A44=Данные!$C$9)),1,0))</f>
        <v>2</v>
      </c>
      <c r="G44" s="140" t="str">
        <f>IF(E44=E43,IF(ISBLANK(H44),"",CONCATENATE(E44,".",F44)),E44)</f>
        <v>1.2</v>
      </c>
      <c r="H44" s="14" t="s">
        <v>353</v>
      </c>
      <c r="I44" s="14" t="s">
        <v>280</v>
      </c>
      <c r="J44" s="14" t="s">
        <v>115</v>
      </c>
      <c r="K44" s="10"/>
    </row>
    <row r="45" spans="1:11" ht="13.9" customHeight="1">
      <c r="A45" s="135" t="str">
        <f>A44</f>
        <v>общее</v>
      </c>
      <c r="B45" s="135" t="str">
        <f>B44</f>
        <v>Да</v>
      </c>
      <c r="C45" s="16"/>
      <c r="D45" s="16"/>
      <c r="E45" s="11">
        <f t="shared" si="2"/>
        <v>1</v>
      </c>
      <c r="F45" s="168">
        <f>IF(E44=E43,IF(AND(B45=Данные!$B$7,NOT(ISBLANK(C45)),OR(A45=$A$1,A45=Данные!$C$9)),F44+1,F44),IF(AND(B45=Данные!$B$7,NOT(ISBLANK(C45)),OR(A45=$A$1,A45=Данные!$C$9)),1,0))</f>
        <v>2</v>
      </c>
      <c r="G45" s="140" t="str">
        <f t="shared" ref="G45:G188" si="3">IF(E45=E44,IF(ISBLANK(H45),"",CONCATENATE(E45,".",F45)),E45)</f>
        <v/>
      </c>
      <c r="H45" s="17"/>
      <c r="I45" s="17"/>
      <c r="J45" s="18" t="s">
        <v>9</v>
      </c>
      <c r="K45" s="15" t="s">
        <v>50</v>
      </c>
    </row>
    <row r="46" spans="1:11" ht="13.9" customHeight="1">
      <c r="A46" s="135" t="str">
        <f>A45</f>
        <v>общее</v>
      </c>
      <c r="B46" s="135" t="str">
        <f>B45</f>
        <v>Да</v>
      </c>
      <c r="C46" s="16"/>
      <c r="D46" s="16"/>
      <c r="E46" s="11">
        <f t="shared" si="2"/>
        <v>1</v>
      </c>
      <c r="F46" s="168">
        <f>IF(E45=E44,IF(AND(B46=Данные!$B$7,NOT(ISBLANK(C46)),OR(A46=$A$1,A46=Данные!$C$9)),F45+1,F45),IF(AND(B46=Данные!$B$7,NOT(ISBLANK(C46)),OR(A46=$A$1,A46=Данные!$C$9)),1,0))</f>
        <v>2</v>
      </c>
      <c r="G46" s="140" t="str">
        <f t="shared" si="3"/>
        <v/>
      </c>
      <c r="H46" s="17"/>
      <c r="I46" s="17"/>
      <c r="J46" s="18" t="s">
        <v>10</v>
      </c>
      <c r="K46" s="15" t="s">
        <v>51</v>
      </c>
    </row>
    <row r="47" spans="1:11" ht="90" hidden="1">
      <c r="A47" s="10" t="s">
        <v>150</v>
      </c>
      <c r="B47" s="10" t="s">
        <v>9</v>
      </c>
      <c r="C47" s="17" t="s">
        <v>46</v>
      </c>
      <c r="D47" s="17" t="s">
        <v>289</v>
      </c>
      <c r="E47" s="13">
        <f>E46</f>
        <v>1</v>
      </c>
      <c r="F47" s="168">
        <f>IF(E46=E45,IF(AND(B47=Данные!$B$7,NOT(ISBLANK(C47)),OR(A47=$A$1,A47=Данные!$C$9)),F46+1,F46),IF(AND(B47=Данные!$B$7,NOT(ISBLANK(C47)),OR(A47=$A$1,A47=Данные!$C$9)),1,0))</f>
        <v>2</v>
      </c>
      <c r="G47" s="140" t="str">
        <f t="shared" si="3"/>
        <v>1.2</v>
      </c>
      <c r="H47" s="14" t="s">
        <v>216</v>
      </c>
      <c r="I47" s="14" t="s">
        <v>231</v>
      </c>
      <c r="J47" s="14" t="s">
        <v>115</v>
      </c>
      <c r="K47" s="10"/>
    </row>
    <row r="48" spans="1:11" hidden="1">
      <c r="A48" s="135" t="str">
        <f>A47</f>
        <v>СМР</v>
      </c>
      <c r="B48" s="135" t="str">
        <f>B47</f>
        <v>Да</v>
      </c>
      <c r="C48" s="16"/>
      <c r="D48" s="16"/>
      <c r="E48" s="11">
        <f t="shared" si="2"/>
        <v>1</v>
      </c>
      <c r="F48" s="168">
        <f>IF(E47=E46,IF(AND(B48=Данные!$B$7,NOT(ISBLANK(C48)),OR(A48=$A$1,A48=Данные!$C$9)),F47+1,F47),IF(AND(B48=Данные!$B$7,NOT(ISBLANK(C48)),OR(A48=$A$1,A48=Данные!$C$9)),1,0))</f>
        <v>2</v>
      </c>
      <c r="G48" s="140" t="str">
        <f t="shared" si="3"/>
        <v/>
      </c>
      <c r="H48" s="17"/>
      <c r="I48" s="17"/>
      <c r="J48" s="18" t="s">
        <v>11</v>
      </c>
      <c r="K48" s="15" t="s">
        <v>50</v>
      </c>
    </row>
    <row r="49" spans="1:11" ht="18" hidden="1" customHeight="1">
      <c r="A49" s="135" t="str">
        <f>A48</f>
        <v>СМР</v>
      </c>
      <c r="B49" s="135" t="str">
        <f>B48</f>
        <v>Да</v>
      </c>
      <c r="C49" s="16"/>
      <c r="D49" s="16"/>
      <c r="E49" s="11">
        <f>E48</f>
        <v>1</v>
      </c>
      <c r="F49" s="168">
        <f>IF(E48=E47,IF(AND(B49=Данные!$B$7,NOT(ISBLANK(C49)),OR(A49=$A$1,A49=Данные!$C$9)),F48+1,F48),IF(AND(B49=Данные!$B$7,NOT(ISBLANK(C49)),OR(A49=$A$1,A49=Данные!$C$9)),1,0))</f>
        <v>2</v>
      </c>
      <c r="G49" s="140" t="str">
        <f t="shared" si="3"/>
        <v/>
      </c>
      <c r="H49" s="17"/>
      <c r="I49" s="17"/>
      <c r="J49" s="18" t="s">
        <v>10</v>
      </c>
      <c r="K49" s="15" t="s">
        <v>51</v>
      </c>
    </row>
    <row r="50" spans="1:11">
      <c r="A50" s="10" t="s">
        <v>151</v>
      </c>
      <c r="B50" s="10" t="s">
        <v>9</v>
      </c>
      <c r="C50" s="17" t="s">
        <v>46</v>
      </c>
      <c r="D50" s="17" t="s">
        <v>289</v>
      </c>
      <c r="E50" s="13">
        <f>E49</f>
        <v>1</v>
      </c>
      <c r="F50" s="168">
        <f>IF(E49=E48,IF(AND(B50=Данные!$B$7,NOT(ISBLANK(C50)),OR(A50=$A$1,A50=Данные!$C$9)),F49+1,F49),IF(AND(B50=Данные!$B$7,NOT(ISBLANK(C50)),OR(A50=$A$1,A50=Данные!$C$9)),1,0))</f>
        <v>3</v>
      </c>
      <c r="G50" s="140" t="str">
        <f>IF(E50=E49,IF(ISBLANK(H50),"",CONCATENATE(E50,".",F50)),E50)</f>
        <v>1.3</v>
      </c>
      <c r="H50" s="14" t="s">
        <v>162</v>
      </c>
      <c r="I50" s="14" t="s">
        <v>162</v>
      </c>
      <c r="J50" s="14" t="s">
        <v>115</v>
      </c>
      <c r="K50" s="10"/>
    </row>
    <row r="51" spans="1:11" ht="22.5">
      <c r="A51" s="135" t="str">
        <f>A50</f>
        <v>ТМЦ</v>
      </c>
      <c r="B51" s="135" t="str">
        <f>B50</f>
        <v>Да</v>
      </c>
      <c r="C51" s="16"/>
      <c r="D51" s="16"/>
      <c r="E51" s="11">
        <f t="shared" si="2"/>
        <v>1</v>
      </c>
      <c r="F51" s="168">
        <f>IF(E50=E49,IF(AND(B51=Данные!$B$7,NOT(ISBLANK(C51)),OR(A51=$A$1,A51=Данные!$C$9)),F50+1,F50),IF(AND(B51=Данные!$B$7,NOT(ISBLANK(C51)),OR(A51=$A$1,A51=Данные!$C$9)),1,0))</f>
        <v>3</v>
      </c>
      <c r="G51" s="140" t="str">
        <f>Данные!B3</f>
        <v xml:space="preserve">Изготовитель </v>
      </c>
      <c r="H51" s="21" t="s">
        <v>65</v>
      </c>
      <c r="I51" s="21" t="s">
        <v>163</v>
      </c>
      <c r="J51" s="18" t="s">
        <v>11</v>
      </c>
      <c r="K51" s="15" t="s">
        <v>50</v>
      </c>
    </row>
    <row r="52" spans="1:11" ht="56.25">
      <c r="A52" s="135" t="str">
        <f>A51</f>
        <v>ТМЦ</v>
      </c>
      <c r="B52" s="240" t="str">
        <f>B51</f>
        <v>Да</v>
      </c>
      <c r="C52" s="207"/>
      <c r="D52" s="207"/>
      <c r="E52" s="241">
        <f t="shared" si="2"/>
        <v>1</v>
      </c>
      <c r="F52" s="242">
        <f>IF(E51=E50,IF(AND(B52=Данные!$B$7,NOT(ISBLANK(C52)),OR(A52=$A$1,A52=Данные!$C$9)),F51+1,F51),IF(AND(B52=Данные!$B$7,NOT(ISBLANK(C52)),OR(A52=$A$1,A52=Данные!$C$9)),1,0))</f>
        <v>3</v>
      </c>
      <c r="G52" s="243" t="str">
        <f>Данные!B4</f>
        <v xml:space="preserve">Официальный представитель изготовителя </v>
      </c>
      <c r="H52" s="21" t="s">
        <v>207</v>
      </c>
      <c r="I52" s="21" t="s">
        <v>208</v>
      </c>
      <c r="J52" s="244" t="s">
        <v>10</v>
      </c>
      <c r="K52" s="245" t="s">
        <v>51</v>
      </c>
    </row>
    <row r="53" spans="1:11" ht="78.75">
      <c r="A53" s="10" t="s">
        <v>151</v>
      </c>
      <c r="B53" s="10" t="s">
        <v>9</v>
      </c>
      <c r="C53" s="17" t="s">
        <v>46</v>
      </c>
      <c r="D53" s="17" t="s">
        <v>289</v>
      </c>
      <c r="E53" s="11">
        <f t="shared" si="2"/>
        <v>1</v>
      </c>
      <c r="F53" s="168">
        <f>IF(E52=E51,IF(AND(B53=Данные!$B$7,NOT(ISBLANK(C53)),OR(A53=$A$1,A53=Данные!$C$9)),F52+1,F52),IF(AND(B53=Данные!$B$7,NOT(ISBLANK(C53)),OR(A53=$A$1,A53=Данные!$C$9)),1,0))</f>
        <v>4</v>
      </c>
      <c r="G53" s="140" t="str">
        <f>IF(E53=E52,IF(ISBLANK(H53),"",CONCATENATE(E53,".",F53)),E53)</f>
        <v>1.4</v>
      </c>
      <c r="H53" s="14" t="s">
        <v>293</v>
      </c>
      <c r="I53" s="14" t="s">
        <v>342</v>
      </c>
      <c r="J53" s="14" t="s">
        <v>115</v>
      </c>
      <c r="K53" s="10"/>
    </row>
    <row r="54" spans="1:11">
      <c r="A54" s="135" t="str">
        <f>A53</f>
        <v>ТМЦ</v>
      </c>
      <c r="B54" s="135" t="str">
        <f>B53</f>
        <v>Да</v>
      </c>
      <c r="C54" s="16"/>
      <c r="D54" s="16"/>
      <c r="E54" s="11">
        <f t="shared" si="2"/>
        <v>1</v>
      </c>
      <c r="F54" s="168">
        <f>IF(E53=E52,IF(AND(B54=Данные!$B$7,NOT(ISBLANK(C54)),OR(A54=$A$1,A54=Данные!$C$9)),F53+1,F53),IF(AND(B54=Данные!$B$7,NOT(ISBLANK(C54)),OR(A54=$A$1,A54=Данные!$C$9)),1,0))</f>
        <v>4</v>
      </c>
      <c r="G54" s="140" t="str">
        <f t="shared" ref="G54:G61" si="4">IF(E54=E53,IF(ISBLANK(H54),"",CONCATENATE(E54,".",F54)),E54)</f>
        <v/>
      </c>
      <c r="H54" s="17"/>
      <c r="I54" s="17"/>
      <c r="J54" s="18" t="s">
        <v>9</v>
      </c>
      <c r="K54" s="15" t="s">
        <v>50</v>
      </c>
    </row>
    <row r="55" spans="1:11">
      <c r="A55" s="135" t="str">
        <f>A54</f>
        <v>ТМЦ</v>
      </c>
      <c r="B55" s="135" t="str">
        <f>B54</f>
        <v>Да</v>
      </c>
      <c r="C55" s="16"/>
      <c r="D55" s="16"/>
      <c r="E55" s="11">
        <f t="shared" si="2"/>
        <v>1</v>
      </c>
      <c r="F55" s="168">
        <f>IF(E54=E53,IF(AND(B55=Данные!$B$7,NOT(ISBLANK(C55)),OR(A55=$A$1,A55=Данные!$C$9)),F54+1,F54),IF(AND(B55=Данные!$B$7,NOT(ISBLANK(C55)),OR(A55=$A$1,A55=Данные!$C$9)),1,0))</f>
        <v>4</v>
      </c>
      <c r="G55" s="140" t="str">
        <f t="shared" si="4"/>
        <v/>
      </c>
      <c r="H55" s="17"/>
      <c r="I55" s="17"/>
      <c r="J55" s="18" t="s">
        <v>10</v>
      </c>
      <c r="K55" s="15" t="s">
        <v>51</v>
      </c>
    </row>
    <row r="56" spans="1:11" ht="146.25">
      <c r="A56" s="10" t="s">
        <v>151</v>
      </c>
      <c r="B56" s="10" t="s">
        <v>9</v>
      </c>
      <c r="C56" s="17" t="s">
        <v>46</v>
      </c>
      <c r="D56" s="17" t="s">
        <v>289</v>
      </c>
      <c r="E56" s="11">
        <f t="shared" si="2"/>
        <v>1</v>
      </c>
      <c r="F56" s="168">
        <f>IF(E55=E54,IF(AND(B56=Данные!$B$7,NOT(ISBLANK(C56)),OR(A56=$A$1,A56=Данные!$C$9)),F55+1,F55),IF(AND(B56=Данные!$B$7,NOT(ISBLANK(C56)),OR(A56=$A$1,A56=Данные!$C$9)),1,0))</f>
        <v>5</v>
      </c>
      <c r="G56" s="140" t="str">
        <f>IF(E56=E52,IF(ISBLANK(H56),"",CONCATENATE(E56,".",F56)),E56)</f>
        <v>1.5</v>
      </c>
      <c r="H56" s="14" t="s">
        <v>363</v>
      </c>
      <c r="I56" s="14" t="s">
        <v>360</v>
      </c>
      <c r="J56" s="14" t="s">
        <v>115</v>
      </c>
      <c r="K56" s="10"/>
    </row>
    <row r="57" spans="1:11">
      <c r="A57" s="135" t="str">
        <f>A56</f>
        <v>ТМЦ</v>
      </c>
      <c r="B57" s="135" t="str">
        <f>B56</f>
        <v>Да</v>
      </c>
      <c r="C57" s="16"/>
      <c r="D57" s="16"/>
      <c r="E57" s="11">
        <f t="shared" si="2"/>
        <v>1</v>
      </c>
      <c r="F57" s="168">
        <f>IF(E56=E55,IF(AND(B57=Данные!$B$7,NOT(ISBLANK(C57)),OR(A57=$A$1,A57=Данные!$C$9)),F56+1,F56),IF(AND(B57=Данные!$B$7,NOT(ISBLANK(C57)),OR(A57=$A$1,A57=Данные!$C$9)),1,0))</f>
        <v>5</v>
      </c>
      <c r="G57" s="140" t="str">
        <f t="shared" ref="G57:G58" si="5">IF(E57=E56,IF(ISBLANK(H57),"",CONCATENATE(E57,".",F57)),E57)</f>
        <v/>
      </c>
      <c r="H57" s="17"/>
      <c r="I57" s="17"/>
      <c r="J57" s="18" t="s">
        <v>9</v>
      </c>
      <c r="K57" s="15" t="s">
        <v>50</v>
      </c>
    </row>
    <row r="58" spans="1:11">
      <c r="A58" s="135" t="str">
        <f>A57</f>
        <v>ТМЦ</v>
      </c>
      <c r="B58" s="135" t="str">
        <f>B57</f>
        <v>Да</v>
      </c>
      <c r="C58" s="16"/>
      <c r="D58" s="16"/>
      <c r="E58" s="11">
        <f t="shared" si="2"/>
        <v>1</v>
      </c>
      <c r="F58" s="168">
        <f>IF(E57=E56,IF(AND(B58=Данные!$B$7,NOT(ISBLANK(C58)),OR(A58=$A$1,A58=Данные!$C$9)),F57+1,F57),IF(AND(B58=Данные!$B$7,NOT(ISBLANK(C58)),OR(A58=$A$1,A58=Данные!$C$9)),1,0))</f>
        <v>5</v>
      </c>
      <c r="G58" s="140" t="str">
        <f t="shared" si="5"/>
        <v/>
      </c>
      <c r="H58" s="17"/>
      <c r="I58" s="17"/>
      <c r="J58" s="18" t="s">
        <v>10</v>
      </c>
      <c r="K58" s="15" t="s">
        <v>51</v>
      </c>
    </row>
    <row r="59" spans="1:11" ht="22.5" hidden="1">
      <c r="A59" s="10" t="s">
        <v>151</v>
      </c>
      <c r="B59" s="10" t="s">
        <v>10</v>
      </c>
      <c r="C59" s="17" t="s">
        <v>46</v>
      </c>
      <c r="D59" s="17" t="s">
        <v>289</v>
      </c>
      <c r="E59" s="11">
        <f t="shared" si="2"/>
        <v>1</v>
      </c>
      <c r="F59" s="168">
        <f>IF(E58=E57,IF(AND(B59=Данные!$B$7,NOT(ISBLANK(C59)),OR(A59=$A$1,A59=Данные!$C$9)),F58+1,F58),IF(AND(B59=Данные!$B$7,NOT(ISBLANK(C59)),OR(A59=$A$1,A59=Данные!$C$9)),1,0))</f>
        <v>5</v>
      </c>
      <c r="G59" s="140" t="str">
        <f>IF(E59=E55,IF(ISBLANK(H59),"",CONCATENATE(E59,".",F59)),E59)</f>
        <v>1.5</v>
      </c>
      <c r="H59" s="14" t="s">
        <v>358</v>
      </c>
      <c r="I59" s="14" t="s">
        <v>357</v>
      </c>
      <c r="J59" s="14" t="s">
        <v>115</v>
      </c>
      <c r="K59" s="10"/>
    </row>
    <row r="60" spans="1:11" hidden="1">
      <c r="A60" s="135" t="str">
        <f>A59</f>
        <v>ТМЦ</v>
      </c>
      <c r="B60" s="135" t="str">
        <f>B59</f>
        <v>Нет</v>
      </c>
      <c r="C60" s="16"/>
      <c r="D60" s="16"/>
      <c r="E60" s="11">
        <f t="shared" si="2"/>
        <v>1</v>
      </c>
      <c r="F60" s="168">
        <f>IF(E59=E58,IF(AND(B60=Данные!$B$7,NOT(ISBLANK(C60)),OR(A60=$A$1,A60=Данные!$C$9)),F59+1,F59),IF(AND(B60=Данные!$B$7,NOT(ISBLANK(C60)),OR(A60=$A$1,A60=Данные!$C$9)),1,0))</f>
        <v>5</v>
      </c>
      <c r="G60" s="140" t="str">
        <f t="shared" si="4"/>
        <v/>
      </c>
      <c r="H60" s="17"/>
      <c r="I60" s="17"/>
      <c r="J60" s="18" t="s">
        <v>9</v>
      </c>
      <c r="K60" s="15" t="s">
        <v>50</v>
      </c>
    </row>
    <row r="61" spans="1:11" hidden="1">
      <c r="A61" s="135" t="str">
        <f>A60</f>
        <v>ТМЦ</v>
      </c>
      <c r="B61" s="135" t="str">
        <f>B60</f>
        <v>Нет</v>
      </c>
      <c r="C61" s="16"/>
      <c r="D61" s="16"/>
      <c r="E61" s="11">
        <f t="shared" si="2"/>
        <v>1</v>
      </c>
      <c r="F61" s="168">
        <f>IF(E60=E59,IF(AND(B61=Данные!$B$7,NOT(ISBLANK(C61)),OR(A61=$A$1,A61=Данные!$C$9)),F60+1,F60),IF(AND(B61=Данные!$B$7,NOT(ISBLANK(C61)),OR(A61=$A$1,A61=Данные!$C$9)),1,0))</f>
        <v>5</v>
      </c>
      <c r="G61" s="140" t="str">
        <f t="shared" si="4"/>
        <v/>
      </c>
      <c r="H61" s="17"/>
      <c r="I61" s="17"/>
      <c r="J61" s="18" t="s">
        <v>10</v>
      </c>
      <c r="K61" s="15" t="s">
        <v>51</v>
      </c>
    </row>
    <row r="62" spans="1:11" ht="22.5">
      <c r="A62" s="135" t="s">
        <v>152</v>
      </c>
      <c r="B62" s="135"/>
      <c r="C62" s="140"/>
      <c r="D62" s="140"/>
      <c r="E62" s="12">
        <f>E55+1</f>
        <v>2</v>
      </c>
      <c r="F62" s="168">
        <f>IF(E61=E60,IF(AND(B62=Данные!$B$7,NOT(ISBLANK(C62)),OR(A62=$A$1,A62=Данные!$C$9)),F61+1,F61),IF(AND(B62=Данные!$B$7,NOT(ISBLANK(C62)),OR(A62=$A$1,A62=Данные!$C$9)),1,0))</f>
        <v>5</v>
      </c>
      <c r="G62" s="140">
        <f>IF(E62=E55,IF(ISBLANK(H62),"",CONCATENATE(E62,".",F62)),E62)</f>
        <v>2</v>
      </c>
      <c r="H62" s="19" t="s">
        <v>169</v>
      </c>
      <c r="I62" s="12"/>
      <c r="J62" s="12"/>
      <c r="K62" s="10"/>
    </row>
    <row r="63" spans="1:11" ht="33.75">
      <c r="A63" s="10" t="s">
        <v>152</v>
      </c>
      <c r="B63" s="10" t="s">
        <v>9</v>
      </c>
      <c r="C63" s="17" t="s">
        <v>46</v>
      </c>
      <c r="D63" s="17" t="s">
        <v>289</v>
      </c>
      <c r="E63" s="13">
        <f>E62</f>
        <v>2</v>
      </c>
      <c r="F63" s="168">
        <f>IF(E62=E61,IF(AND(B63=Данные!$B$7,NOT(ISBLANK(C63)),OR(A63=$A$1,A63=Данные!$C$9)),F62+1,F62),IF(AND(B63=Данные!$B$7,NOT(ISBLANK(C63)),OR(A63=$A$1,A63=Данные!$C$9)),1,0))</f>
        <v>1</v>
      </c>
      <c r="G63" s="140" t="str">
        <f t="shared" ref="G63" si="6">IF(E63=E62,IF(ISBLANK(H63),"",CONCATENATE(E63,".",F63)),E63)</f>
        <v>2.1</v>
      </c>
      <c r="H63" s="14" t="s">
        <v>67</v>
      </c>
      <c r="I63" s="14" t="str">
        <f>I44</f>
        <v>Выписка из ЕГРЮЛ, сроком давности не более 30 дней до дня предоставления документов</v>
      </c>
      <c r="J63" s="14" t="s">
        <v>115</v>
      </c>
      <c r="K63" s="10"/>
    </row>
    <row r="64" spans="1:11" ht="13.9" customHeight="1">
      <c r="A64" s="135" t="str">
        <f>A63</f>
        <v>общее</v>
      </c>
      <c r="B64" s="135" t="str">
        <f>B63</f>
        <v>Да</v>
      </c>
      <c r="C64" s="199"/>
      <c r="D64" s="199"/>
      <c r="E64" s="11">
        <f t="shared" si="2"/>
        <v>2</v>
      </c>
      <c r="F64" s="168">
        <f>IF(E63=E62,IF(AND(B64=Данные!$B$7,NOT(ISBLANK(C64)),OR(A64=$A$1,A64=Данные!$C$9)),F63+1,F63),IF(AND(B64=Данные!$B$7,NOT(ISBLANK(C64)),OR(A64=$A$1,A64=Данные!$C$9)),1,0))</f>
        <v>1</v>
      </c>
      <c r="G64" s="228" t="s">
        <v>164</v>
      </c>
      <c r="H64" s="17"/>
      <c r="I64" s="17"/>
      <c r="J64" s="18" t="s">
        <v>166</v>
      </c>
      <c r="K64" s="15" t="s">
        <v>51</v>
      </c>
    </row>
    <row r="65" spans="1:11">
      <c r="A65" s="135" t="str">
        <f>A64</f>
        <v>общее</v>
      </c>
      <c r="B65" s="135" t="str">
        <f>B64</f>
        <v>Да</v>
      </c>
      <c r="C65" s="199"/>
      <c r="D65" s="199"/>
      <c r="E65" s="11">
        <f t="shared" si="2"/>
        <v>2</v>
      </c>
      <c r="F65" s="168">
        <f>IF(E64=E63,IF(AND(B65=Данные!$B$7,NOT(ISBLANK(C65)),OR(A65=$A$1,A65=Данные!$C$9)),F64+1,F64),IF(AND(B65=Данные!$B$7,NOT(ISBLANK(C65)),OR(A65=$A$1,A65=Данные!$C$9)),1,0))</f>
        <v>1</v>
      </c>
      <c r="G65" s="140"/>
      <c r="H65" s="17"/>
      <c r="I65" s="17"/>
      <c r="J65" s="18" t="s">
        <v>167</v>
      </c>
      <c r="K65" s="15" t="s">
        <v>51</v>
      </c>
    </row>
    <row r="66" spans="1:11" ht="21" customHeight="1">
      <c r="A66" s="135" t="str">
        <f t="shared" ref="A66:B68" si="7">A65</f>
        <v>общее</v>
      </c>
      <c r="B66" s="135" t="str">
        <f t="shared" si="7"/>
        <v>Да</v>
      </c>
      <c r="C66" s="199"/>
      <c r="D66" s="199"/>
      <c r="E66" s="11">
        <f t="shared" si="2"/>
        <v>2</v>
      </c>
      <c r="F66" s="168">
        <f>IF(E65=E64,IF(AND(B66=Данные!$B$7,NOT(ISBLANK(C66)),OR(A66=$A$1,A66=Данные!$C$9)),F65+1,F65),IF(AND(B66=Данные!$B$7,NOT(ISBLANK(C66)),OR(A66=$A$1,A66=Данные!$C$9)),1,0))</f>
        <v>1</v>
      </c>
      <c r="G66" s="140" t="str">
        <f>IF(E66=E64,IF(ISBLANK(H66),"",CONCATENATE(E66,".",F66)),E66)</f>
        <v/>
      </c>
      <c r="H66" s="17"/>
      <c r="I66" s="17"/>
      <c r="J66" s="18" t="s">
        <v>82</v>
      </c>
      <c r="K66" s="15" t="s">
        <v>50</v>
      </c>
    </row>
    <row r="67" spans="1:11" ht="30.6" customHeight="1">
      <c r="A67" s="135" t="str">
        <f t="shared" si="7"/>
        <v>общее</v>
      </c>
      <c r="B67" s="213" t="str">
        <f t="shared" si="7"/>
        <v>Да</v>
      </c>
      <c r="C67" s="218"/>
      <c r="D67" s="199"/>
      <c r="E67" s="11">
        <f t="shared" si="2"/>
        <v>2</v>
      </c>
      <c r="F67" s="168">
        <f>IF(E66=E65,IF(AND(B67=Данные!$B$7,NOT(ISBLANK(C67)),OR(A67=$A$1,A67=Данные!$C$9)),F66+1,F66),IF(AND(B67=Данные!$B$7,NOT(ISBLANK(C67)),OR(A67=$A$1,A67=Данные!$C$9)),1,0))</f>
        <v>1</v>
      </c>
      <c r="G67" s="215" t="str">
        <f>Данные!B4</f>
        <v xml:space="preserve">Официальный представитель изготовителя </v>
      </c>
      <c r="H67" s="215"/>
      <c r="I67" s="215"/>
      <c r="J67" s="216" t="s">
        <v>166</v>
      </c>
      <c r="K67" s="217" t="s">
        <v>51</v>
      </c>
    </row>
    <row r="68" spans="1:11" ht="21" customHeight="1">
      <c r="A68" s="135" t="str">
        <f t="shared" si="7"/>
        <v>общее</v>
      </c>
      <c r="B68" s="213" t="str">
        <f t="shared" si="7"/>
        <v>Да</v>
      </c>
      <c r="C68" s="218"/>
      <c r="D68" s="199"/>
      <c r="E68" s="11">
        <f t="shared" si="2"/>
        <v>2</v>
      </c>
      <c r="F68" s="168">
        <f>IF(E67=E66,IF(AND(B68=Данные!$B$7,NOT(ISBLANK(C68)),OR(A68=$A$1,A68=Данные!$C$9)),F67+1,F67),IF(AND(B68=Данные!$B$7,NOT(ISBLANK(C68)),OR(A68=$A$1,A68=Данные!$C$9)),1,0))</f>
        <v>1</v>
      </c>
      <c r="G68" s="214"/>
      <c r="H68" s="215"/>
      <c r="I68" s="215"/>
      <c r="J68" s="216" t="s">
        <v>167</v>
      </c>
      <c r="K68" s="229" t="s">
        <v>51</v>
      </c>
    </row>
    <row r="69" spans="1:11" ht="21" customHeight="1">
      <c r="A69" s="135" t="str">
        <f>A68</f>
        <v>общее</v>
      </c>
      <c r="B69" s="213" t="str">
        <f>B68</f>
        <v>Да</v>
      </c>
      <c r="C69" s="218"/>
      <c r="D69" s="199"/>
      <c r="E69" s="11">
        <f t="shared" si="2"/>
        <v>2</v>
      </c>
      <c r="F69" s="168">
        <f>IF(E68=E67,IF(AND(B69=Данные!$B$7,NOT(ISBLANK(C69)),OR(A69=$A$1,A69=Данные!$C$9)),F68+1,F68),IF(AND(B69=Данные!$B$7,NOT(ISBLANK(C69)),OR(A69=$A$1,A69=Данные!$C$9)),1,0))</f>
        <v>1</v>
      </c>
      <c r="G69" s="214"/>
      <c r="H69" s="215"/>
      <c r="I69" s="215"/>
      <c r="J69" s="216" t="s">
        <v>82</v>
      </c>
      <c r="K69" s="229" t="s">
        <v>51</v>
      </c>
    </row>
    <row r="70" spans="1:11" ht="33.75">
      <c r="A70" s="10" t="s">
        <v>151</v>
      </c>
      <c r="B70" s="10" t="s">
        <v>9</v>
      </c>
      <c r="C70" s="17" t="s">
        <v>46</v>
      </c>
      <c r="D70" s="17" t="s">
        <v>289</v>
      </c>
      <c r="E70" s="13">
        <f t="shared" si="2"/>
        <v>2</v>
      </c>
      <c r="F70" s="168">
        <f>IF(E69=E68,IF(AND(B70=Данные!$B$7,NOT(ISBLANK(C70)),OR(A70=$A$1,A70=Данные!$C$9)),F69+1,F69),IF(AND(B70=Данные!$B$7,NOT(ISBLANK(C70)),OR(A70=$A$1,A70=Данные!$C$9)),1,0))</f>
        <v>2</v>
      </c>
      <c r="G70" s="140" t="str">
        <f>IF(E70=E69,IF(ISBLANK(H70),"",CONCATENATE(E70,".",F70)),E70)</f>
        <v>2.2</v>
      </c>
      <c r="H70" s="14" t="s">
        <v>170</v>
      </c>
      <c r="I70" s="14" t="s">
        <v>25</v>
      </c>
      <c r="J70" s="14" t="s">
        <v>91</v>
      </c>
      <c r="K70" s="10"/>
    </row>
    <row r="71" spans="1:11" ht="13.9" customHeight="1">
      <c r="A71" s="135" t="str">
        <f>A70</f>
        <v>ТМЦ</v>
      </c>
      <c r="B71" s="135" t="str">
        <f>B70</f>
        <v>Да</v>
      </c>
      <c r="C71" s="16"/>
      <c r="D71" s="16"/>
      <c r="E71" s="11">
        <f t="shared" si="2"/>
        <v>2</v>
      </c>
      <c r="F71" s="168">
        <f>IF(E70=E69,IF(AND(B71=Данные!$B$7,NOT(ISBLANK(C71)),OR(A71=$A$1,A71=Данные!$C$9)),F70+1,F70),IF(AND(B71=Данные!$B$7,NOT(ISBLANK(C71)),OR(A71=$A$1,A71=Данные!$C$9)),1,0))</f>
        <v>2</v>
      </c>
      <c r="G71" s="140" t="str">
        <f>IF(E71=E70,IF(ISBLANK(H71),"",CONCATENATE(E71,".",F71)),E71)</f>
        <v/>
      </c>
      <c r="H71" s="17"/>
      <c r="I71" s="17"/>
      <c r="J71" s="18" t="s">
        <v>56</v>
      </c>
      <c r="K71" s="15" t="s">
        <v>51</v>
      </c>
    </row>
    <row r="72" spans="1:11" ht="13.9" customHeight="1">
      <c r="A72" s="135" t="str">
        <f>A71</f>
        <v>ТМЦ</v>
      </c>
      <c r="B72" s="135" t="str">
        <f>B71</f>
        <v>Да</v>
      </c>
      <c r="C72" s="16"/>
      <c r="D72" s="16"/>
      <c r="E72" s="11">
        <f t="shared" si="2"/>
        <v>2</v>
      </c>
      <c r="F72" s="168">
        <f>IF(E71=E70,IF(AND(B72=Данные!$B$7,NOT(ISBLANK(C72)),OR(A72=$A$1,A72=Данные!$C$9)),F71+1,F71),IF(AND(B72=Данные!$B$7,NOT(ISBLANK(C72)),OR(A72=$A$1,A72=Данные!$C$9)),1,0))</f>
        <v>2</v>
      </c>
      <c r="G72" s="140" t="str">
        <f>IF(E72=E71,IF(ISBLANK(H72),"",CONCATENATE(E72,".",F72)),E72)</f>
        <v/>
      </c>
      <c r="H72" s="17"/>
      <c r="I72" s="17"/>
      <c r="J72" s="18" t="s">
        <v>82</v>
      </c>
      <c r="K72" s="15" t="s">
        <v>50</v>
      </c>
    </row>
    <row r="73" spans="1:11" ht="33.75" hidden="1">
      <c r="A73" s="10" t="s">
        <v>151</v>
      </c>
      <c r="B73" s="17" t="s">
        <v>10</v>
      </c>
      <c r="C73" s="17" t="s">
        <v>46</v>
      </c>
      <c r="D73" s="17" t="s">
        <v>289</v>
      </c>
      <c r="E73" s="13">
        <f t="shared" si="2"/>
        <v>2</v>
      </c>
      <c r="F73" s="168">
        <f>IF(E72=E71,IF(AND(B73=Данные!$B$7,NOT(ISBLANK(C73)),OR(A73=$A$1,A73=Данные!$C$9)),F72+1,F72),IF(AND(B73=Данные!$B$7,NOT(ISBLANK(C73)),OR(A73=$A$1,A73=Данные!$C$9)),1,0))</f>
        <v>2</v>
      </c>
      <c r="G73" s="140" t="str">
        <f>IF(E73=E72,IF(ISBLANK(H73),"",CONCATENATE(E73,".",F73)),E73)</f>
        <v>2.2</v>
      </c>
      <c r="H73" s="14" t="s">
        <v>162</v>
      </c>
      <c r="I73" s="14" t="s">
        <v>25</v>
      </c>
      <c r="J73" s="14" t="s">
        <v>91</v>
      </c>
      <c r="K73" s="10"/>
    </row>
    <row r="74" spans="1:11" ht="33.75" hidden="1">
      <c r="A74" s="135" t="str">
        <f>A73</f>
        <v>ТМЦ</v>
      </c>
      <c r="B74" s="208" t="str">
        <f>B73</f>
        <v>Нет</v>
      </c>
      <c r="C74" s="16"/>
      <c r="D74" s="16"/>
      <c r="E74" s="11">
        <f t="shared" si="2"/>
        <v>2</v>
      </c>
      <c r="F74" s="168">
        <f>IF(E73=E72,IF(AND(B74=Данные!$B$7,NOT(ISBLANK(C74)),OR(A74=$A$1,A74=Данные!$C$9)),F73+1,F73),IF(AND(B74=Данные!$B$7,NOT(ISBLANK(C74)),OR(A74=$A$1,A74=Данные!$C$9)),1,0))</f>
        <v>2</v>
      </c>
      <c r="G74" s="140" t="str">
        <f>Данные!B4</f>
        <v xml:space="preserve">Официальный представитель изготовителя </v>
      </c>
      <c r="H74" s="21" t="s">
        <v>79</v>
      </c>
      <c r="I74" s="17"/>
      <c r="J74" s="18" t="s">
        <v>166</v>
      </c>
      <c r="K74" s="15" t="s">
        <v>51</v>
      </c>
    </row>
    <row r="75" spans="1:11" ht="13.9" hidden="1" customHeight="1">
      <c r="A75" s="135" t="str">
        <f>A74</f>
        <v>ТМЦ</v>
      </c>
      <c r="B75" s="208" t="str">
        <f>B74</f>
        <v>Нет</v>
      </c>
      <c r="C75" s="16"/>
      <c r="D75" s="16"/>
      <c r="E75" s="11">
        <f t="shared" si="2"/>
        <v>2</v>
      </c>
      <c r="F75" s="168">
        <f>IF(E74=E73,IF(AND(B75=Данные!$B$7,NOT(ISBLANK(C75)),OR(A75=$A$1,A75=Данные!$C$9)),F74+1,F74),IF(AND(B75=Данные!$B$7,NOT(ISBLANK(C75)),OR(A75=$A$1,A75=Данные!$C$9)),1,0))</f>
        <v>2</v>
      </c>
      <c r="G75" s="140"/>
      <c r="H75" s="17" t="s">
        <v>64</v>
      </c>
      <c r="I75" s="17"/>
      <c r="J75" s="18" t="s">
        <v>171</v>
      </c>
      <c r="K75" s="15" t="s">
        <v>50</v>
      </c>
    </row>
    <row r="76" spans="1:11" ht="50.45" hidden="1" customHeight="1">
      <c r="A76" s="10" t="s">
        <v>150</v>
      </c>
      <c r="B76" s="10" t="s">
        <v>10</v>
      </c>
      <c r="C76" s="17" t="s">
        <v>46</v>
      </c>
      <c r="D76" s="17" t="s">
        <v>289</v>
      </c>
      <c r="E76" s="13">
        <f t="shared" si="2"/>
        <v>2</v>
      </c>
      <c r="F76" s="168">
        <f>IF(E75=E74,IF(AND(B76=Данные!$B$7,NOT(ISBLANK(C76)),OR(A76=$A$1,A76=Данные!$C$9)),F75+1,F75),IF(AND(B76=Данные!$B$7,NOT(ISBLANK(C76)),OR(A76=$A$1,A76=Данные!$C$9)),1,0))</f>
        <v>2</v>
      </c>
      <c r="G76" s="140" t="str">
        <f>IF(E76=E75,IF(ISBLANK(H76),"",CONCATENATE(E76,".",F76)),E76)</f>
        <v>2.2</v>
      </c>
      <c r="H76" s="14" t="s">
        <v>242</v>
      </c>
      <c r="I76" s="14" t="s">
        <v>243</v>
      </c>
      <c r="J76" s="14" t="s">
        <v>115</v>
      </c>
      <c r="K76" s="15"/>
    </row>
    <row r="77" spans="1:11" ht="21" hidden="1" customHeight="1">
      <c r="A77" s="135" t="str">
        <f>A76</f>
        <v>СМР</v>
      </c>
      <c r="B77" s="135" t="str">
        <f>B76</f>
        <v>Нет</v>
      </c>
      <c r="C77" s="199"/>
      <c r="D77" s="199"/>
      <c r="E77" s="11">
        <f t="shared" si="2"/>
        <v>2</v>
      </c>
      <c r="F77" s="168">
        <f>IF(E76=E75,IF(AND(B77=Данные!$B$7,NOT(ISBLANK(C77)),OR(A77=$A$1,A77=Данные!$C$9)),F76+1,F76),IF(AND(B77=Данные!$B$7,NOT(ISBLANK(C77)),OR(A77=$A$1,A77=Данные!$C$9)),1,0))</f>
        <v>2</v>
      </c>
      <c r="G77" s="140" t="str">
        <f t="shared" ref="G77:G79" si="8">IF(E77=E76,IF(ISBLANK(H77),"",CONCATENATE(E77,".",F77)),E77)</f>
        <v/>
      </c>
      <c r="H77" s="17"/>
      <c r="I77" s="17"/>
      <c r="J77" s="18" t="s">
        <v>11</v>
      </c>
      <c r="K77" s="15" t="s">
        <v>50</v>
      </c>
    </row>
    <row r="78" spans="1:11" ht="21" hidden="1" customHeight="1">
      <c r="A78" s="135" t="str">
        <f>A77</f>
        <v>СМР</v>
      </c>
      <c r="B78" s="135" t="str">
        <f>B77</f>
        <v>Нет</v>
      </c>
      <c r="C78" s="199"/>
      <c r="D78" s="199"/>
      <c r="E78" s="11">
        <f t="shared" si="2"/>
        <v>2</v>
      </c>
      <c r="F78" s="168">
        <f>IF(E77=E76,IF(AND(B78=Данные!$B$7,NOT(ISBLANK(C78)),OR(A78=$A$1,A78=Данные!$C$9)),F77+1,F77),IF(AND(B78=Данные!$B$7,NOT(ISBLANK(C78)),OR(A78=$A$1,A78=Данные!$C$9)),1,0))</f>
        <v>2</v>
      </c>
      <c r="G78" s="140" t="str">
        <f t="shared" si="8"/>
        <v/>
      </c>
      <c r="H78" s="17"/>
      <c r="I78" s="17"/>
      <c r="J78" s="18" t="s">
        <v>10</v>
      </c>
      <c r="K78" s="15" t="s">
        <v>51</v>
      </c>
    </row>
    <row r="79" spans="1:11" ht="33.75">
      <c r="A79" s="10" t="s">
        <v>152</v>
      </c>
      <c r="B79" s="10" t="s">
        <v>9</v>
      </c>
      <c r="C79" s="17" t="s">
        <v>46</v>
      </c>
      <c r="D79" s="17" t="s">
        <v>289</v>
      </c>
      <c r="E79" s="13">
        <f t="shared" si="2"/>
        <v>2</v>
      </c>
      <c r="F79" s="168">
        <f>IF(E78=E77,IF(AND(B79=Данные!$B$7,NOT(ISBLANK(C79)),OR(A79=$A$1,A79=Данные!$C$9)),F78+1,F78),IF(AND(B79=Данные!$B$7,NOT(ISBLANK(C79)),OR(A79=$A$1,A79=Данные!$C$9)),1,0))</f>
        <v>3</v>
      </c>
      <c r="G79" s="140" t="str">
        <f t="shared" si="8"/>
        <v>2.3</v>
      </c>
      <c r="H79" s="14" t="s">
        <v>214</v>
      </c>
      <c r="I79" s="14" t="s">
        <v>25</v>
      </c>
      <c r="J79" s="14" t="s">
        <v>75</v>
      </c>
      <c r="K79" s="10"/>
    </row>
    <row r="80" spans="1:11" ht="13.9" customHeight="1">
      <c r="A80" s="135" t="str">
        <f>A79</f>
        <v>общее</v>
      </c>
      <c r="B80" s="135" t="str">
        <f>B79</f>
        <v>Да</v>
      </c>
      <c r="C80" s="16"/>
      <c r="D80" s="16"/>
      <c r="E80" s="11">
        <f t="shared" si="2"/>
        <v>2</v>
      </c>
      <c r="F80" s="168">
        <f>IF(E79=E78,IF(AND(B80=Данные!$B$7,NOT(ISBLANK(C80)),OR(A80=$A$1,A80=Данные!$C$9)),F79+1,F79),IF(AND(B80=Данные!$B$7,NOT(ISBLANK(C80)),OR(A80=$A$1,A80=Данные!$C$9)),1,0))</f>
        <v>3</v>
      </c>
      <c r="G80" s="140" t="str">
        <f t="shared" si="3"/>
        <v/>
      </c>
      <c r="H80" s="17"/>
      <c r="I80" s="17"/>
      <c r="J80" s="18" t="s">
        <v>69</v>
      </c>
      <c r="K80" s="15" t="s">
        <v>50</v>
      </c>
    </row>
    <row r="81" spans="1:11" ht="13.15" customHeight="1">
      <c r="A81" s="135" t="str">
        <f>A80</f>
        <v>общее</v>
      </c>
      <c r="B81" s="135" t="str">
        <f>B80</f>
        <v>Да</v>
      </c>
      <c r="C81" s="16"/>
      <c r="D81" s="16"/>
      <c r="E81" s="11">
        <f t="shared" si="2"/>
        <v>2</v>
      </c>
      <c r="F81" s="168">
        <f>IF(E80=E79,IF(AND(B81=Данные!$B$7,NOT(ISBLANK(C81)),OR(A81=$A$1,A81=Данные!$C$9)),F80+1,F80),IF(AND(B81=Данные!$B$7,NOT(ISBLANK(C81)),OR(A81=$A$1,A81=Данные!$C$9)),1,0))</f>
        <v>3</v>
      </c>
      <c r="G81" s="140" t="str">
        <f t="shared" si="3"/>
        <v/>
      </c>
      <c r="H81" s="17"/>
      <c r="I81" s="17"/>
      <c r="J81" s="18" t="s">
        <v>70</v>
      </c>
      <c r="K81" s="15" t="s">
        <v>51</v>
      </c>
    </row>
    <row r="82" spans="1:11" ht="13.9" customHeight="1">
      <c r="A82" s="135" t="s">
        <v>152</v>
      </c>
      <c r="B82" s="135"/>
      <c r="C82" s="140"/>
      <c r="D82" s="140"/>
      <c r="E82" s="12">
        <f>E81+1</f>
        <v>3</v>
      </c>
      <c r="F82" s="168">
        <f>IF(E81=E80,IF(AND(B82=Данные!$B$7,NOT(ISBLANK(C82)),OR(A82=$A$1,A82=Данные!$C$9)),F81+1,F81),IF(AND(B82=Данные!$B$7,NOT(ISBLANK(C82)),OR(A82=$A$1,A82=Данные!$C$9)),1,0))</f>
        <v>3</v>
      </c>
      <c r="G82" s="140">
        <f>IF(E82=E81,IF(ISBLANK(H82),"",CONCATENATE(E82,".",F82)),E82)</f>
        <v>3</v>
      </c>
      <c r="H82" s="12" t="s">
        <v>68</v>
      </c>
      <c r="I82" s="12"/>
      <c r="J82" s="12"/>
      <c r="K82" s="10"/>
    </row>
    <row r="83" spans="1:11" ht="123.75">
      <c r="A83" s="10" t="s">
        <v>152</v>
      </c>
      <c r="B83" s="10" t="s">
        <v>9</v>
      </c>
      <c r="C83" s="17" t="s">
        <v>46</v>
      </c>
      <c r="D83" s="17" t="s">
        <v>289</v>
      </c>
      <c r="E83" s="13">
        <f t="shared" si="2"/>
        <v>3</v>
      </c>
      <c r="F83" s="168">
        <f>IF(E82=E81,IF(AND(B83=Данные!$B$7,NOT(ISBLANK(C83)),OR(A83=$A$1,A83=Данные!$C$9)),F82+1,F82),IF(AND(B83=Данные!$B$7,NOT(ISBLANK(C83)),OR(A83=$A$1,A83=Данные!$C$9)),1,0))</f>
        <v>1</v>
      </c>
      <c r="G83" s="140" t="str">
        <f t="shared" si="3"/>
        <v>3.1</v>
      </c>
      <c r="H83" s="14" t="s">
        <v>282</v>
      </c>
      <c r="I83" s="14" t="s">
        <v>283</v>
      </c>
      <c r="J83" s="14" t="s">
        <v>115</v>
      </c>
      <c r="K83" s="10"/>
    </row>
    <row r="84" spans="1:11" ht="13.9" customHeight="1">
      <c r="A84" s="135" t="str">
        <f>A83</f>
        <v>общее</v>
      </c>
      <c r="B84" s="135" t="str">
        <f>B83</f>
        <v>Да</v>
      </c>
      <c r="C84" s="16"/>
      <c r="D84" s="16"/>
      <c r="E84" s="11">
        <f t="shared" si="2"/>
        <v>3</v>
      </c>
      <c r="F84" s="168">
        <f>IF(E83=E82,IF(AND(B84=Данные!$B$7,NOT(ISBLANK(C84)),OR(A84=$A$1,A84=Данные!$C$9)),F83+1,F83),IF(AND(B84=Данные!$B$7,NOT(ISBLANK(C84)),OR(A84=$A$1,A84=Данные!$C$9)),1,0))</f>
        <v>1</v>
      </c>
      <c r="G84" s="140" t="str">
        <f t="shared" si="3"/>
        <v/>
      </c>
      <c r="H84" s="17"/>
      <c r="I84" s="17"/>
      <c r="J84" s="18" t="s">
        <v>11</v>
      </c>
      <c r="K84" s="15" t="s">
        <v>50</v>
      </c>
    </row>
    <row r="85" spans="1:11" ht="13.9" customHeight="1">
      <c r="A85" s="135" t="str">
        <f>A84</f>
        <v>общее</v>
      </c>
      <c r="B85" s="135" t="str">
        <f>B84</f>
        <v>Да</v>
      </c>
      <c r="C85" s="16"/>
      <c r="D85" s="16"/>
      <c r="E85" s="11">
        <f t="shared" si="2"/>
        <v>3</v>
      </c>
      <c r="F85" s="168">
        <f>IF(E84=E83,IF(AND(B85=Данные!$B$7,NOT(ISBLANK(C85)),OR(A85=$A$1,A85=Данные!$C$9)),F84+1,F84),IF(AND(B85=Данные!$B$7,NOT(ISBLANK(C85)),OR(A85=$A$1,A85=Данные!$C$9)),1,0))</f>
        <v>1</v>
      </c>
      <c r="G85" s="140" t="str">
        <f t="shared" si="3"/>
        <v/>
      </c>
      <c r="H85" s="17"/>
      <c r="I85" s="17"/>
      <c r="J85" s="18" t="s">
        <v>10</v>
      </c>
      <c r="K85" s="15" t="s">
        <v>51</v>
      </c>
    </row>
    <row r="86" spans="1:11" ht="45">
      <c r="A86" s="10" t="s">
        <v>152</v>
      </c>
      <c r="B86" s="10" t="s">
        <v>9</v>
      </c>
      <c r="C86" s="17" t="s">
        <v>46</v>
      </c>
      <c r="D86" s="17" t="s">
        <v>289</v>
      </c>
      <c r="E86" s="13">
        <f t="shared" si="2"/>
        <v>3</v>
      </c>
      <c r="F86" s="168">
        <f>IF(E85=E84,IF(AND(B86=Данные!$B$7,NOT(ISBLANK(C86)),OR(A86=$A$1,A86=Данные!$C$9)),F85+1,F85),IF(AND(B86=Данные!$B$7,NOT(ISBLANK(C86)),OR(A86=$A$1,A86=Данные!$C$9)),1,0))</f>
        <v>2</v>
      </c>
      <c r="G86" s="140" t="str">
        <f t="shared" si="3"/>
        <v>3.2</v>
      </c>
      <c r="H86" s="14" t="s">
        <v>81</v>
      </c>
      <c r="I86" s="14" t="s">
        <v>25</v>
      </c>
      <c r="J86" s="14" t="s">
        <v>232</v>
      </c>
      <c r="K86" s="10"/>
    </row>
    <row r="87" spans="1:11" ht="13.9" customHeight="1">
      <c r="A87" s="135" t="str">
        <f>A86</f>
        <v>общее</v>
      </c>
      <c r="B87" s="135" t="str">
        <f>B86</f>
        <v>Да</v>
      </c>
      <c r="C87" s="16"/>
      <c r="D87" s="16"/>
      <c r="E87" s="11">
        <f t="shared" si="2"/>
        <v>3</v>
      </c>
      <c r="F87" s="168">
        <f>IF(E86=E85,IF(AND(B87=Данные!$B$7,NOT(ISBLANK(C87)),OR(A87=$A$1,A87=Данные!$C$9)),F86+1,F86),IF(AND(B87=Данные!$B$7,NOT(ISBLANK(C87)),OR(A87=$A$1,A87=Данные!$C$9)),1,0))</f>
        <v>2</v>
      </c>
      <c r="G87" s="140" t="str">
        <f t="shared" si="3"/>
        <v/>
      </c>
      <c r="H87" s="17"/>
      <c r="I87" s="17"/>
      <c r="J87" s="18" t="s">
        <v>11</v>
      </c>
      <c r="K87" s="15" t="s">
        <v>50</v>
      </c>
    </row>
    <row r="88" spans="1:11" ht="13.9" customHeight="1">
      <c r="A88" s="135" t="str">
        <f>A87</f>
        <v>общее</v>
      </c>
      <c r="B88" s="135" t="str">
        <f>B87</f>
        <v>Да</v>
      </c>
      <c r="C88" s="16"/>
      <c r="D88" s="16"/>
      <c r="E88" s="11">
        <f t="shared" si="2"/>
        <v>3</v>
      </c>
      <c r="F88" s="168">
        <f>IF(E87=E86,IF(AND(B88=Данные!$B$7,NOT(ISBLANK(C88)),OR(A88=$A$1,A88=Данные!$C$9)),F87+1,F87),IF(AND(B88=Данные!$B$7,NOT(ISBLANK(C88)),OR(A88=$A$1,A88=Данные!$C$9)),1,0))</f>
        <v>2</v>
      </c>
      <c r="G88" s="140" t="str">
        <f t="shared" si="3"/>
        <v/>
      </c>
      <c r="H88" s="17"/>
      <c r="I88" s="17"/>
      <c r="J88" s="18" t="s">
        <v>10</v>
      </c>
      <c r="K88" s="15" t="s">
        <v>51</v>
      </c>
    </row>
    <row r="89" spans="1:11" ht="67.5">
      <c r="A89" s="10" t="s">
        <v>152</v>
      </c>
      <c r="B89" s="10" t="s">
        <v>9</v>
      </c>
      <c r="C89" s="17" t="s">
        <v>46</v>
      </c>
      <c r="D89" s="17" t="s">
        <v>289</v>
      </c>
      <c r="E89" s="13">
        <f>E88</f>
        <v>3</v>
      </c>
      <c r="F89" s="168">
        <f>IF(E88=E87,IF(AND(B89=Данные!$B$7,NOT(ISBLANK(C89)),OR(A89=$A$1,A89=Данные!$C$9)),F88+1,F88),IF(AND(B89=Данные!$B$7,NOT(ISBLANK(C89)),OR(A89=$A$1,A89=Данные!$C$9)),1,0))</f>
        <v>3</v>
      </c>
      <c r="G89" s="140" t="str">
        <f t="shared" ref="G89:G94" si="9">IF(E89=E88,IF(ISBLANK(H89),"",CONCATENATE(E89,".",F89)),E89)</f>
        <v>3.3</v>
      </c>
      <c r="H89" s="14" t="s">
        <v>340</v>
      </c>
      <c r="I89" s="14" t="s">
        <v>341</v>
      </c>
      <c r="J89" s="14" t="s">
        <v>115</v>
      </c>
      <c r="K89" s="10"/>
    </row>
    <row r="90" spans="1:11" ht="14.1" customHeight="1">
      <c r="A90" s="135" t="str">
        <f>A89</f>
        <v>общее</v>
      </c>
      <c r="B90" s="135" t="str">
        <f>B89</f>
        <v>Да</v>
      </c>
      <c r="C90" s="16"/>
      <c r="D90" s="16"/>
      <c r="E90" s="11">
        <f t="shared" si="2"/>
        <v>3</v>
      </c>
      <c r="F90" s="168">
        <f>IF(E89=E88,IF(AND(B90=Данные!$B$7,NOT(ISBLANK(C90)),OR(A90=$A$1,A90=Данные!$C$9)),F89+1,F89),IF(AND(B90=Данные!$B$7,NOT(ISBLANK(C90)),OR(A90=$A$1,A90=Данные!$C$9)),1,0))</f>
        <v>3</v>
      </c>
      <c r="G90" s="140" t="str">
        <f t="shared" si="9"/>
        <v/>
      </c>
      <c r="H90" s="17"/>
      <c r="I90" s="17"/>
      <c r="J90" s="18" t="s">
        <v>11</v>
      </c>
      <c r="K90" s="15" t="s">
        <v>50</v>
      </c>
    </row>
    <row r="91" spans="1:11" ht="14.1" customHeight="1">
      <c r="A91" s="135" t="str">
        <f>A90</f>
        <v>общее</v>
      </c>
      <c r="B91" s="135" t="str">
        <f>B90</f>
        <v>Да</v>
      </c>
      <c r="C91" s="16"/>
      <c r="D91" s="16"/>
      <c r="E91" s="11">
        <f t="shared" si="2"/>
        <v>3</v>
      </c>
      <c r="F91" s="168">
        <f>IF(E90=E89,IF(AND(B91=Данные!$B$7,NOT(ISBLANK(C91)),OR(A91=$A$1,A91=Данные!$C$9)),F90+1,F90),IF(AND(B91=Данные!$B$7,NOT(ISBLANK(C91)),OR(A91=$A$1,A91=Данные!$C$9)),1,0))</f>
        <v>3</v>
      </c>
      <c r="G91" s="140" t="str">
        <f t="shared" si="9"/>
        <v/>
      </c>
      <c r="H91" s="17"/>
      <c r="I91" s="17"/>
      <c r="J91" s="18" t="s">
        <v>10</v>
      </c>
      <c r="K91" s="15" t="s">
        <v>51</v>
      </c>
    </row>
    <row r="92" spans="1:11" ht="45" hidden="1">
      <c r="A92" s="10" t="s">
        <v>152</v>
      </c>
      <c r="B92" s="10" t="s">
        <v>10</v>
      </c>
      <c r="C92" s="17" t="s">
        <v>46</v>
      </c>
      <c r="D92" s="17" t="s">
        <v>289</v>
      </c>
      <c r="E92" s="13">
        <f>E91</f>
        <v>3</v>
      </c>
      <c r="F92" s="168">
        <f>IF(E91=E90,IF(AND(B92=Данные!$B$7,NOT(ISBLANK(C92)),OR(A92=$A$1,A92=Данные!$C$9)),F91+1,F91),IF(AND(B92=Данные!$B$7,NOT(ISBLANK(C92)),OR(A92=$A$1,A92=Данные!$C$9)),1,0))</f>
        <v>3</v>
      </c>
      <c r="G92" s="140" t="str">
        <f t="shared" si="9"/>
        <v>3.3</v>
      </c>
      <c r="H92" s="14" t="s">
        <v>284</v>
      </c>
      <c r="I92" s="14" t="s">
        <v>285</v>
      </c>
      <c r="J92" s="14" t="s">
        <v>115</v>
      </c>
      <c r="K92" s="10"/>
    </row>
    <row r="93" spans="1:11" ht="13.9" hidden="1" customHeight="1">
      <c r="A93" s="135" t="str">
        <f>A92</f>
        <v>общее</v>
      </c>
      <c r="B93" s="135" t="str">
        <f>B92</f>
        <v>Нет</v>
      </c>
      <c r="C93" s="16"/>
      <c r="D93" s="16"/>
      <c r="E93" s="11">
        <f t="shared" si="2"/>
        <v>3</v>
      </c>
      <c r="F93" s="168">
        <f>IF(E92=E91,IF(AND(B93=Данные!$B$7,NOT(ISBLANK(C93)),OR(A93=$A$1,A93=Данные!$C$9)),F92+1,F92),IF(AND(B93=Данные!$B$7,NOT(ISBLANK(C93)),OR(A93=$A$1,A93=Данные!$C$9)),1,0))</f>
        <v>3</v>
      </c>
      <c r="G93" s="140" t="str">
        <f t="shared" si="9"/>
        <v/>
      </c>
      <c r="H93" s="17"/>
      <c r="I93" s="17"/>
      <c r="J93" s="18" t="s">
        <v>11</v>
      </c>
      <c r="K93" s="15" t="s">
        <v>50</v>
      </c>
    </row>
    <row r="94" spans="1:11" ht="13.9" hidden="1" customHeight="1">
      <c r="A94" s="135" t="str">
        <f>A93</f>
        <v>общее</v>
      </c>
      <c r="B94" s="135" t="str">
        <f>B93</f>
        <v>Нет</v>
      </c>
      <c r="C94" s="16"/>
      <c r="D94" s="16"/>
      <c r="E94" s="11">
        <f t="shared" si="2"/>
        <v>3</v>
      </c>
      <c r="F94" s="168">
        <f>IF(E93=E92,IF(AND(B94=Данные!$B$7,NOT(ISBLANK(C94)),OR(A94=$A$1,A94=Данные!$C$9)),F93+1,F93),IF(AND(B94=Данные!$B$7,NOT(ISBLANK(C94)),OR(A94=$A$1,A94=Данные!$C$9)),1,0))</f>
        <v>3</v>
      </c>
      <c r="G94" s="140" t="str">
        <f t="shared" si="9"/>
        <v/>
      </c>
      <c r="H94" s="17"/>
      <c r="I94" s="17"/>
      <c r="J94" s="18" t="s">
        <v>10</v>
      </c>
      <c r="K94" s="15" t="s">
        <v>51</v>
      </c>
    </row>
    <row r="95" spans="1:11" ht="13.9" customHeight="1">
      <c r="A95" s="10" t="s">
        <v>151</v>
      </c>
      <c r="B95" s="10"/>
      <c r="C95" s="17"/>
      <c r="D95" s="17"/>
      <c r="E95" s="11">
        <f t="shared" si="2"/>
        <v>3</v>
      </c>
      <c r="F95" s="168">
        <f>IF(E94=E93,IF(AND(B95=Данные!$B$7,NOT(ISBLANK(C95)),OR(A95=$A$1,A95=Данные!$C$9)),F94+1,F94),IF(AND(B95=Данные!$B$7,NOT(ISBLANK(C95)),OR(A95=$A$1,A95=Данные!$C$9)),1,0))</f>
        <v>3</v>
      </c>
      <c r="G95" s="140" t="str">
        <f t="shared" si="3"/>
        <v>3.3</v>
      </c>
      <c r="H95" s="12" t="s">
        <v>251</v>
      </c>
      <c r="I95" s="12"/>
      <c r="J95" s="12"/>
      <c r="K95" s="15"/>
    </row>
    <row r="96" spans="1:11" ht="13.9" hidden="1" customHeight="1">
      <c r="A96" s="10" t="s">
        <v>151</v>
      </c>
      <c r="B96" s="10" t="s">
        <v>10</v>
      </c>
      <c r="C96" s="16" t="s">
        <v>46</v>
      </c>
      <c r="D96" s="16"/>
      <c r="E96" s="11">
        <f t="shared" si="2"/>
        <v>3</v>
      </c>
      <c r="F96" s="168">
        <f>IF(E95=E94,IF(AND(B96=Данные!$B$7,NOT(ISBLANK(C96)),OR(A96=$A$1,A96=Данные!$C$9)),F95+1,F95),IF(AND(B96=Данные!$B$7,NOT(ISBLANK(C96)),OR(A96=$A$1,A96=Данные!$C$9)),1,0))</f>
        <v>3</v>
      </c>
      <c r="G96" s="140" t="str">
        <f t="shared" si="3"/>
        <v>3.3</v>
      </c>
      <c r="H96" s="20" t="s">
        <v>21</v>
      </c>
      <c r="I96" s="20" t="s">
        <v>223</v>
      </c>
      <c r="J96" s="20" t="s">
        <v>36</v>
      </c>
      <c r="K96" s="10"/>
    </row>
    <row r="97" spans="1:11" ht="13.9" hidden="1" customHeight="1">
      <c r="A97" s="135" t="str">
        <f>A96</f>
        <v>ТМЦ</v>
      </c>
      <c r="B97" s="135" t="str">
        <f>B96</f>
        <v>Нет</v>
      </c>
      <c r="C97" s="16"/>
      <c r="D97" s="16"/>
      <c r="E97" s="11">
        <f t="shared" si="2"/>
        <v>3</v>
      </c>
      <c r="F97" s="168">
        <f>IF(E96=E95,IF(AND(B97=Данные!$B$7,NOT(ISBLANK(C97)),OR(A97=$A$1,A97=Данные!$C$9)),F96+1,F96),IF(AND(B97=Данные!$B$7,NOT(ISBLANK(C97)),OR(A97=$A$1,A97=Данные!$C$9)),1,0))</f>
        <v>3</v>
      </c>
      <c r="G97" s="140" t="str">
        <f t="shared" si="3"/>
        <v/>
      </c>
      <c r="H97" s="18"/>
      <c r="I97" s="17"/>
      <c r="J97" s="18" t="s">
        <v>252</v>
      </c>
      <c r="K97" s="15" t="s">
        <v>51</v>
      </c>
    </row>
    <row r="98" spans="1:11" ht="13.9" hidden="1" customHeight="1">
      <c r="A98" s="135" t="str">
        <f t="shared" ref="A98:B116" si="10">A97</f>
        <v>ТМЦ</v>
      </c>
      <c r="B98" s="135" t="str">
        <f t="shared" si="10"/>
        <v>Нет</v>
      </c>
      <c r="C98" s="16"/>
      <c r="D98" s="16"/>
      <c r="E98" s="11">
        <f t="shared" si="2"/>
        <v>3</v>
      </c>
      <c r="F98" s="168">
        <f>IF(E97=E96,IF(AND(B98=Данные!$B$7,NOT(ISBLANK(C98)),OR(A98=$A$1,A98=Данные!$C$9)),F97+1,F97),IF(AND(B98=Данные!$B$7,NOT(ISBLANK(C98)),OR(A98=$A$1,A98=Данные!$C$9)),1,0))</f>
        <v>3</v>
      </c>
      <c r="G98" s="140" t="str">
        <f t="shared" si="3"/>
        <v/>
      </c>
      <c r="H98" s="18"/>
      <c r="I98" s="17"/>
      <c r="J98" s="18" t="s">
        <v>253</v>
      </c>
      <c r="K98" s="15" t="s">
        <v>50</v>
      </c>
    </row>
    <row r="99" spans="1:11" ht="24.75" hidden="1" customHeight="1">
      <c r="A99" s="10" t="s">
        <v>151</v>
      </c>
      <c r="B99" s="10" t="s">
        <v>10</v>
      </c>
      <c r="C99" s="16" t="s">
        <v>46</v>
      </c>
      <c r="D99" s="16"/>
      <c r="E99" s="11">
        <f t="shared" si="2"/>
        <v>3</v>
      </c>
      <c r="F99" s="168">
        <f>IF(E98=E97,IF(AND(B99=Данные!$B$7,NOT(ISBLANK(C99)),OR(A99=$A$1,A99=Данные!$C$9)),F98+1,F98),IF(AND(B99=Данные!$B$7,NOT(ISBLANK(C99)),OR(A99=$A$1,A99=Данные!$C$9)),1,0))</f>
        <v>3</v>
      </c>
      <c r="G99" s="140" t="str">
        <f t="shared" si="3"/>
        <v>3.3</v>
      </c>
      <c r="H99" s="20" t="s">
        <v>218</v>
      </c>
      <c r="I99" s="20" t="s">
        <v>138</v>
      </c>
      <c r="J99" s="20" t="s">
        <v>37</v>
      </c>
      <c r="K99" s="10"/>
    </row>
    <row r="100" spans="1:11" ht="13.9" hidden="1" customHeight="1">
      <c r="A100" s="135" t="str">
        <f>A99</f>
        <v>ТМЦ</v>
      </c>
      <c r="B100" s="135" t="str">
        <f>B99</f>
        <v>Нет</v>
      </c>
      <c r="C100" s="16"/>
      <c r="D100" s="16"/>
      <c r="E100" s="11">
        <f t="shared" si="2"/>
        <v>3</v>
      </c>
      <c r="F100" s="168">
        <f>IF(E99=E98,IF(AND(B100=Данные!$B$7,NOT(ISBLANK(C100)),OR(A100=$A$1,A100=Данные!$C$9)),F99+1,F99),IF(AND(B100=Данные!$B$7,NOT(ISBLANK(C100)),OR(A100=$A$1,A100=Данные!$C$9)),1,0))</f>
        <v>3</v>
      </c>
      <c r="G100" s="140" t="str">
        <f t="shared" si="3"/>
        <v/>
      </c>
      <c r="H100" s="18"/>
      <c r="I100" s="17"/>
      <c r="J100" s="18" t="s">
        <v>252</v>
      </c>
      <c r="K100" s="15" t="s">
        <v>51</v>
      </c>
    </row>
    <row r="101" spans="1:11" ht="13.9" hidden="1" customHeight="1">
      <c r="A101" s="135" t="str">
        <f t="shared" si="10"/>
        <v>ТМЦ</v>
      </c>
      <c r="B101" s="135" t="str">
        <f t="shared" ref="B101" si="11">B100</f>
        <v>Нет</v>
      </c>
      <c r="C101" s="16"/>
      <c r="D101" s="16"/>
      <c r="E101" s="11">
        <f t="shared" si="2"/>
        <v>3</v>
      </c>
      <c r="F101" s="168">
        <f>IF(E100=E99,IF(AND(B101=Данные!$B$7,NOT(ISBLANK(C101)),OR(A101=$A$1,A101=Данные!$C$9)),F100+1,F100),IF(AND(B101=Данные!$B$7,NOT(ISBLANK(C101)),OR(A101=$A$1,A101=Данные!$C$9)),1,0))</f>
        <v>3</v>
      </c>
      <c r="G101" s="140" t="str">
        <f t="shared" si="3"/>
        <v/>
      </c>
      <c r="H101" s="18"/>
      <c r="I101" s="17"/>
      <c r="J101" s="18" t="s">
        <v>253</v>
      </c>
      <c r="K101" s="15" t="s">
        <v>50</v>
      </c>
    </row>
    <row r="102" spans="1:11" ht="27" hidden="1" customHeight="1">
      <c r="A102" s="10" t="s">
        <v>151</v>
      </c>
      <c r="B102" s="10" t="s">
        <v>10</v>
      </c>
      <c r="C102" s="16" t="s">
        <v>46</v>
      </c>
      <c r="D102" s="16"/>
      <c r="E102" s="11">
        <f t="shared" si="2"/>
        <v>3</v>
      </c>
      <c r="F102" s="168">
        <f>IF(E101=E100,IF(AND(B102=Данные!$B$7,NOT(ISBLANK(C102)),OR(A102=$A$1,A102=Данные!$C$9)),F101+1,F101),IF(AND(B102=Данные!$B$7,NOT(ISBLANK(C102)),OR(A102=$A$1,A102=Данные!$C$9)),1,0))</f>
        <v>3</v>
      </c>
      <c r="G102" s="140" t="str">
        <f t="shared" si="3"/>
        <v>3.3</v>
      </c>
      <c r="H102" s="20" t="s">
        <v>219</v>
      </c>
      <c r="I102" s="20" t="s">
        <v>224</v>
      </c>
      <c r="J102" s="20" t="s">
        <v>38</v>
      </c>
      <c r="K102" s="10"/>
    </row>
    <row r="103" spans="1:11" ht="13.9" hidden="1" customHeight="1">
      <c r="A103" s="135" t="str">
        <f t="shared" si="10"/>
        <v>ТМЦ</v>
      </c>
      <c r="B103" s="135" t="str">
        <f t="shared" ref="B103" si="12">B102</f>
        <v>Нет</v>
      </c>
      <c r="C103" s="16"/>
      <c r="D103" s="16"/>
      <c r="E103" s="11">
        <f t="shared" si="2"/>
        <v>3</v>
      </c>
      <c r="F103" s="168">
        <f>IF(E102=E101,IF(AND(B103=Данные!$B$7,NOT(ISBLANK(C103)),OR(A103=$A$1,A103=Данные!$C$9)),F102+1,F102),IF(AND(B103=Данные!$B$7,NOT(ISBLANK(C103)),OR(A103=$A$1,A103=Данные!$C$9)),1,0))</f>
        <v>3</v>
      </c>
      <c r="G103" s="140" t="str">
        <f t="shared" si="3"/>
        <v/>
      </c>
      <c r="H103" s="18"/>
      <c r="I103" s="17"/>
      <c r="J103" s="18" t="s">
        <v>254</v>
      </c>
      <c r="K103" s="15" t="s">
        <v>51</v>
      </c>
    </row>
    <row r="104" spans="1:11" ht="13.9" hidden="1" customHeight="1">
      <c r="A104" s="135" t="str">
        <f t="shared" si="10"/>
        <v>ТМЦ</v>
      </c>
      <c r="B104" s="135" t="str">
        <f t="shared" ref="B104" si="13">B103</f>
        <v>Нет</v>
      </c>
      <c r="C104" s="16"/>
      <c r="D104" s="16"/>
      <c r="E104" s="11">
        <f t="shared" si="2"/>
        <v>3</v>
      </c>
      <c r="F104" s="168">
        <f>IF(E103=E102,IF(AND(B104=Данные!$B$7,NOT(ISBLANK(C104)),OR(A104=$A$1,A104=Данные!$C$9)),F103+1,F103),IF(AND(B104=Данные!$B$7,NOT(ISBLANK(C104)),OR(A104=$A$1,A104=Данные!$C$9)),1,0))</f>
        <v>3</v>
      </c>
      <c r="G104" s="140" t="str">
        <f t="shared" si="3"/>
        <v/>
      </c>
      <c r="H104" s="18"/>
      <c r="I104" s="17"/>
      <c r="J104" s="18" t="s">
        <v>255</v>
      </c>
      <c r="K104" s="15" t="s">
        <v>50</v>
      </c>
    </row>
    <row r="105" spans="1:11" ht="29.25" hidden="1" customHeight="1">
      <c r="A105" s="10" t="s">
        <v>151</v>
      </c>
      <c r="B105" s="10" t="s">
        <v>10</v>
      </c>
      <c r="C105" s="16" t="s">
        <v>46</v>
      </c>
      <c r="D105" s="16"/>
      <c r="E105" s="11">
        <f t="shared" si="2"/>
        <v>3</v>
      </c>
      <c r="F105" s="168">
        <f>IF(E104=E103,IF(AND(B105=Данные!$B$7,NOT(ISBLANK(C105)),OR(A105=$A$1,A105=Данные!$C$9)),F104+1,F104),IF(AND(B105=Данные!$B$7,NOT(ISBLANK(C105)),OR(A105=$A$1,A105=Данные!$C$9)),1,0))</f>
        <v>3</v>
      </c>
      <c r="G105" s="140" t="str">
        <f t="shared" si="3"/>
        <v>3.3</v>
      </c>
      <c r="H105" s="20" t="s">
        <v>220</v>
      </c>
      <c r="I105" s="20" t="s">
        <v>225</v>
      </c>
      <c r="J105" s="20" t="s">
        <v>39</v>
      </c>
      <c r="K105" s="10"/>
    </row>
    <row r="106" spans="1:11" ht="13.9" hidden="1" customHeight="1">
      <c r="A106" s="135" t="str">
        <f t="shared" si="10"/>
        <v>ТМЦ</v>
      </c>
      <c r="B106" s="135" t="str">
        <f t="shared" ref="B106" si="14">B105</f>
        <v>Нет</v>
      </c>
      <c r="C106" s="16"/>
      <c r="D106" s="16"/>
      <c r="E106" s="11">
        <f t="shared" si="2"/>
        <v>3</v>
      </c>
      <c r="F106" s="168">
        <f>IF(E105=E104,IF(AND(B106=Данные!$B$7,NOT(ISBLANK(C106)),OR(A106=$A$1,A106=Данные!$C$9)),F105+1,F105),IF(AND(B106=Данные!$B$7,NOT(ISBLANK(C106)),OR(A106=$A$1,A106=Данные!$C$9)),1,0))</f>
        <v>3</v>
      </c>
      <c r="G106" s="140" t="str">
        <f t="shared" si="3"/>
        <v/>
      </c>
      <c r="H106" s="18"/>
      <c r="I106" s="17"/>
      <c r="J106" s="18" t="s">
        <v>256</v>
      </c>
      <c r="K106" s="15" t="s">
        <v>51</v>
      </c>
    </row>
    <row r="107" spans="1:11" ht="13.9" hidden="1" customHeight="1">
      <c r="A107" s="135" t="str">
        <f t="shared" si="10"/>
        <v>ТМЦ</v>
      </c>
      <c r="B107" s="135" t="str">
        <f t="shared" ref="B107" si="15">B106</f>
        <v>Нет</v>
      </c>
      <c r="C107" s="16"/>
      <c r="D107" s="16"/>
      <c r="E107" s="11">
        <f t="shared" si="2"/>
        <v>3</v>
      </c>
      <c r="F107" s="168">
        <f>IF(E106=E105,IF(AND(B107=Данные!$B$7,NOT(ISBLANK(C107)),OR(A107=$A$1,A107=Данные!$C$9)),F106+1,F106),IF(AND(B107=Данные!$B$7,NOT(ISBLANK(C107)),OR(A107=$A$1,A107=Данные!$C$9)),1,0))</f>
        <v>3</v>
      </c>
      <c r="G107" s="140" t="str">
        <f t="shared" si="3"/>
        <v/>
      </c>
      <c r="H107" s="18"/>
      <c r="I107" s="17"/>
      <c r="J107" s="18" t="s">
        <v>257</v>
      </c>
      <c r="K107" s="15" t="s">
        <v>50</v>
      </c>
    </row>
    <row r="108" spans="1:11" ht="33.75" hidden="1" customHeight="1">
      <c r="A108" s="10" t="s">
        <v>151</v>
      </c>
      <c r="B108" s="10" t="s">
        <v>10</v>
      </c>
      <c r="C108" s="16" t="s">
        <v>46</v>
      </c>
      <c r="D108" s="16"/>
      <c r="E108" s="11">
        <f t="shared" si="2"/>
        <v>3</v>
      </c>
      <c r="F108" s="168">
        <f>IF(E107=E106,IF(AND(B108=Данные!$B$7,NOT(ISBLANK(C108)),OR(A108=$A$1,A108=Данные!$C$9)),F107+1,F107),IF(AND(B108=Данные!$B$7,NOT(ISBLANK(C108)),OR(A108=$A$1,A108=Данные!$C$9)),1,0))</f>
        <v>3</v>
      </c>
      <c r="G108" s="140" t="str">
        <f t="shared" si="3"/>
        <v>3.3</v>
      </c>
      <c r="H108" s="20" t="s">
        <v>221</v>
      </c>
      <c r="I108" s="20" t="s">
        <v>226</v>
      </c>
      <c r="J108" s="20" t="s">
        <v>30</v>
      </c>
      <c r="K108" s="10"/>
    </row>
    <row r="109" spans="1:11" ht="13.9" hidden="1" customHeight="1">
      <c r="A109" s="135" t="str">
        <f t="shared" si="10"/>
        <v>ТМЦ</v>
      </c>
      <c r="B109" s="135" t="str">
        <f t="shared" ref="B109" si="16">B108</f>
        <v>Нет</v>
      </c>
      <c r="C109" s="16"/>
      <c r="D109" s="16"/>
      <c r="E109" s="11">
        <f t="shared" si="2"/>
        <v>3</v>
      </c>
      <c r="F109" s="168">
        <f>IF(E108=E107,IF(AND(B109=Данные!$B$7,NOT(ISBLANK(C109)),OR(A109=$A$1,A109=Данные!$C$9)),F108+1,F108),IF(AND(B109=Данные!$B$7,NOT(ISBLANK(C109)),OR(A109=$A$1,A109=Данные!$C$9)),1,0))</f>
        <v>3</v>
      </c>
      <c r="G109" s="140" t="str">
        <f t="shared" si="3"/>
        <v/>
      </c>
      <c r="H109" s="18"/>
      <c r="I109" s="17"/>
      <c r="J109" s="18" t="s">
        <v>258</v>
      </c>
      <c r="K109" s="15" t="s">
        <v>51</v>
      </c>
    </row>
    <row r="110" spans="1:11" ht="13.9" hidden="1" customHeight="1">
      <c r="A110" s="135" t="str">
        <f t="shared" si="10"/>
        <v>ТМЦ</v>
      </c>
      <c r="B110" s="135" t="str">
        <f t="shared" ref="B110" si="17">B109</f>
        <v>Нет</v>
      </c>
      <c r="C110" s="16"/>
      <c r="D110" s="16"/>
      <c r="E110" s="11">
        <f t="shared" si="2"/>
        <v>3</v>
      </c>
      <c r="F110" s="168">
        <f>IF(E109=E108,IF(AND(B110=Данные!$B$7,NOT(ISBLANK(C110)),OR(A110=$A$1,A110=Данные!$C$9)),F109+1,F109),IF(AND(B110=Данные!$B$7,NOT(ISBLANK(C110)),OR(A110=$A$1,A110=Данные!$C$9)),1,0))</f>
        <v>3</v>
      </c>
      <c r="G110" s="140" t="str">
        <f t="shared" si="3"/>
        <v/>
      </c>
      <c r="H110" s="18"/>
      <c r="I110" s="17"/>
      <c r="J110" s="18" t="s">
        <v>259</v>
      </c>
      <c r="K110" s="15" t="s">
        <v>50</v>
      </c>
    </row>
    <row r="111" spans="1:11" ht="34.5" hidden="1" customHeight="1">
      <c r="A111" s="10" t="s">
        <v>151</v>
      </c>
      <c r="B111" s="10" t="s">
        <v>10</v>
      </c>
      <c r="C111" s="16" t="s">
        <v>46</v>
      </c>
      <c r="D111" s="16"/>
      <c r="E111" s="11">
        <f t="shared" si="2"/>
        <v>3</v>
      </c>
      <c r="F111" s="168">
        <f>IF(E110=E109,IF(AND(B111=Данные!$B$7,NOT(ISBLANK(C111)),OR(A111=$A$1,A111=Данные!$C$9)),F110+1,F110),IF(AND(B111=Данные!$B$7,NOT(ISBLANK(C111)),OR(A111=$A$1,A111=Данные!$C$9)),1,0))</f>
        <v>3</v>
      </c>
      <c r="G111" s="140" t="str">
        <f t="shared" si="3"/>
        <v>3.3</v>
      </c>
      <c r="H111" s="20" t="s">
        <v>222</v>
      </c>
      <c r="I111" s="20" t="s">
        <v>227</v>
      </c>
      <c r="J111" s="20" t="s">
        <v>41</v>
      </c>
      <c r="K111" s="10"/>
    </row>
    <row r="112" spans="1:11" ht="13.9" hidden="1" customHeight="1">
      <c r="A112" s="135" t="str">
        <f t="shared" si="10"/>
        <v>ТМЦ</v>
      </c>
      <c r="B112" s="135" t="str">
        <f t="shared" ref="B112" si="18">B111</f>
        <v>Нет</v>
      </c>
      <c r="C112" s="16"/>
      <c r="D112" s="16"/>
      <c r="E112" s="11">
        <f t="shared" si="2"/>
        <v>3</v>
      </c>
      <c r="F112" s="168">
        <f>IF(E111=E110,IF(AND(B112=Данные!$B$7,NOT(ISBLANK(C112)),OR(A112=$A$1,A112=Данные!$C$9)),F111+1,F111),IF(AND(B112=Данные!$B$7,NOT(ISBLANK(C112)),OR(A112=$A$1,A112=Данные!$C$9)),1,0))</f>
        <v>3</v>
      </c>
      <c r="G112" s="140" t="str">
        <f t="shared" si="3"/>
        <v/>
      </c>
      <c r="H112" s="10"/>
      <c r="I112" s="17"/>
      <c r="J112" s="18" t="s">
        <v>9</v>
      </c>
      <c r="K112" s="15" t="s">
        <v>50</v>
      </c>
    </row>
    <row r="113" spans="1:11" ht="13.9" hidden="1" customHeight="1">
      <c r="A113" s="135" t="str">
        <f t="shared" si="10"/>
        <v>ТМЦ</v>
      </c>
      <c r="B113" s="135" t="str">
        <f t="shared" ref="B113" si="19">B112</f>
        <v>Нет</v>
      </c>
      <c r="C113" s="16"/>
      <c r="D113" s="16"/>
      <c r="E113" s="11">
        <f t="shared" si="2"/>
        <v>3</v>
      </c>
      <c r="F113" s="168">
        <f>IF(E112=E111,IF(AND(B113=Данные!$B$7,NOT(ISBLANK(C113)),OR(A113=$A$1,A113=Данные!$C$9)),F112+1,F112),IF(AND(B113=Данные!$B$7,NOT(ISBLANK(C113)),OR(A113=$A$1,A113=Данные!$C$9)),1,0))</f>
        <v>3</v>
      </c>
      <c r="G113" s="140" t="str">
        <f t="shared" si="3"/>
        <v/>
      </c>
      <c r="H113" s="10"/>
      <c r="I113" s="17"/>
      <c r="J113" s="18" t="s">
        <v>10</v>
      </c>
      <c r="K113" s="15" t="s">
        <v>51</v>
      </c>
    </row>
    <row r="114" spans="1:11" ht="29.25" hidden="1" customHeight="1">
      <c r="A114" s="10" t="s">
        <v>151</v>
      </c>
      <c r="B114" s="10" t="s">
        <v>10</v>
      </c>
      <c r="C114" s="16" t="s">
        <v>46</v>
      </c>
      <c r="D114" s="16"/>
      <c r="E114" s="11">
        <f t="shared" si="2"/>
        <v>3</v>
      </c>
      <c r="F114" s="168">
        <f>IF(E113=E112,IF(AND(B114=Данные!$B$7,NOT(ISBLANK(C114)),OR(A114=$A$1,A114=Данные!$C$9)),F113+1,F113),IF(AND(B114=Данные!$B$7,NOT(ISBLANK(C114)),OR(A114=$A$1,A114=Данные!$C$9)),1,0))</f>
        <v>3</v>
      </c>
      <c r="G114" s="140" t="str">
        <f t="shared" si="3"/>
        <v>3.3</v>
      </c>
      <c r="H114" s="20" t="s">
        <v>55</v>
      </c>
      <c r="I114" s="20" t="s">
        <v>228</v>
      </c>
      <c r="J114" s="20" t="s">
        <v>42</v>
      </c>
      <c r="K114" s="10"/>
    </row>
    <row r="115" spans="1:11" ht="13.9" hidden="1" customHeight="1">
      <c r="A115" s="135" t="str">
        <f t="shared" si="10"/>
        <v>ТМЦ</v>
      </c>
      <c r="B115" s="135" t="str">
        <f t="shared" ref="B115" si="20">B114</f>
        <v>Нет</v>
      </c>
      <c r="C115" s="16"/>
      <c r="D115" s="16"/>
      <c r="E115" s="11">
        <f t="shared" si="2"/>
        <v>3</v>
      </c>
      <c r="F115" s="168">
        <f>IF(E114=E113,IF(AND(B115=Данные!$B$7,NOT(ISBLANK(C115)),OR(A115=$A$1,A115=Данные!$C$9)),F114+1,F114),IF(AND(B115=Данные!$B$7,NOT(ISBLANK(C115)),OR(A115=$A$1,A115=Данные!$C$9)),1,0))</f>
        <v>3</v>
      </c>
      <c r="G115" s="140" t="str">
        <f t="shared" si="3"/>
        <v/>
      </c>
      <c r="H115" s="10"/>
      <c r="I115" s="17"/>
      <c r="J115" s="18" t="s">
        <v>9</v>
      </c>
      <c r="K115" s="15" t="s">
        <v>50</v>
      </c>
    </row>
    <row r="116" spans="1:11" ht="13.9" hidden="1" customHeight="1">
      <c r="A116" s="135" t="str">
        <f t="shared" si="10"/>
        <v>ТМЦ</v>
      </c>
      <c r="B116" s="135" t="str">
        <f t="shared" ref="B116" si="21">B115</f>
        <v>Нет</v>
      </c>
      <c r="C116" s="16"/>
      <c r="D116" s="16"/>
      <c r="E116" s="11">
        <f t="shared" si="2"/>
        <v>3</v>
      </c>
      <c r="F116" s="168">
        <f>IF(E115=E114,IF(AND(B116=Данные!$B$7,NOT(ISBLANK(C116)),OR(A116=$A$1,A116=Данные!$C$9)),F115+1,F115),IF(AND(B116=Данные!$B$7,NOT(ISBLANK(C116)),OR(A116=$A$1,A116=Данные!$C$9)),1,0))</f>
        <v>3</v>
      </c>
      <c r="G116" s="140" t="str">
        <f t="shared" si="3"/>
        <v/>
      </c>
      <c r="H116" s="10"/>
      <c r="I116" s="17"/>
      <c r="J116" s="18" t="s">
        <v>10</v>
      </c>
      <c r="K116" s="15" t="s">
        <v>51</v>
      </c>
    </row>
    <row r="117" spans="1:11" ht="9" customHeight="1">
      <c r="A117" s="135" t="s">
        <v>152</v>
      </c>
      <c r="B117" s="31"/>
      <c r="C117" s="32"/>
      <c r="D117" s="32"/>
      <c r="E117" s="11">
        <f t="shared" si="2"/>
        <v>3</v>
      </c>
      <c r="F117" s="168">
        <f>IF(E116=E115,IF(AND(B117=Данные!$B$7,NOT(ISBLANK(C117)),OR(A117=$A$1,A117=Данные!$C$9)),F116+1,F116),IF(AND(B117=Данные!$B$7,NOT(ISBLANK(C117)),OR(A117=$A$1,A117=Данные!$C$9)),1,0))</f>
        <v>3</v>
      </c>
      <c r="G117" s="140"/>
      <c r="H117" s="220" t="s">
        <v>53</v>
      </c>
      <c r="I117" s="35"/>
      <c r="J117" s="36"/>
      <c r="K117" s="37"/>
    </row>
    <row r="118" spans="1:11" ht="24.75" customHeight="1">
      <c r="A118" s="135" t="s">
        <v>152</v>
      </c>
      <c r="B118" s="10"/>
      <c r="C118" s="140"/>
      <c r="D118" s="140"/>
      <c r="E118" s="11">
        <f>E117+1</f>
        <v>4</v>
      </c>
      <c r="F118" s="168">
        <f>IF(E117=E116,IF(AND(B118=Данные!$B$7,NOT(ISBLANK(C118)),OR(A118=$A$1,A118=Данные!$C$9)),F117+1,F117),IF(AND(B118=Данные!$B$7,NOT(ISBLANK(C118)),OR(A118=$A$1,A118=Данные!$C$9)),1,0))</f>
        <v>3</v>
      </c>
      <c r="G118" s="140">
        <f t="shared" si="3"/>
        <v>4</v>
      </c>
      <c r="H118" s="19" t="s">
        <v>356</v>
      </c>
      <c r="I118" s="19"/>
      <c r="J118" s="19"/>
      <c r="K118" s="10"/>
    </row>
    <row r="119" spans="1:11" ht="90" hidden="1">
      <c r="A119" s="10" t="s">
        <v>152</v>
      </c>
      <c r="B119" s="10" t="s">
        <v>10</v>
      </c>
      <c r="C119" s="17" t="s">
        <v>47</v>
      </c>
      <c r="D119" s="17" t="s">
        <v>289</v>
      </c>
      <c r="E119" s="13">
        <f t="shared" si="2"/>
        <v>4</v>
      </c>
      <c r="F119" s="168">
        <f>IF(E118=E117,IF(AND(B119=Данные!$B$7,NOT(ISBLANK(C119)),OR(A119=$A$1,A119=Данные!$C$9)),F118+1,F118),IF(AND(B119=Данные!$B$7,NOT(ISBLANK(C119)),OR(A119=$A$1,A119=Данные!$C$9)),1,0))</f>
        <v>0</v>
      </c>
      <c r="G119" s="140" t="str">
        <f t="shared" si="3"/>
        <v>4.0</v>
      </c>
      <c r="H119" s="14" t="s">
        <v>233</v>
      </c>
      <c r="I119" s="14" t="s">
        <v>137</v>
      </c>
      <c r="J119" s="14" t="s">
        <v>140</v>
      </c>
      <c r="K119" s="10"/>
    </row>
    <row r="120" spans="1:11" ht="22.5" hidden="1">
      <c r="A120" s="135" t="str">
        <f t="shared" ref="A120:B122" si="22">A119</f>
        <v>общее</v>
      </c>
      <c r="B120" s="135" t="str">
        <f t="shared" si="22"/>
        <v>Нет</v>
      </c>
      <c r="C120" s="17"/>
      <c r="D120" s="17"/>
      <c r="E120" s="13">
        <f t="shared" si="2"/>
        <v>4</v>
      </c>
      <c r="F120" s="168">
        <f>IF(E119=E118,IF(AND(B120=Данные!$B$7,NOT(ISBLANK(C120)),OR(A120=$A$1,A120=Данные!$C$9)),F119+1,F119),IF(AND(B120=Данные!$B$7,NOT(ISBLANK(C120)),OR(A120=$A$1,A120=Данные!$C$9)),1,0))</f>
        <v>0</v>
      </c>
      <c r="G120" s="140" t="str">
        <f t="shared" si="3"/>
        <v/>
      </c>
      <c r="H120" s="10"/>
      <c r="I120" s="17"/>
      <c r="J120" s="18" t="s">
        <v>118</v>
      </c>
      <c r="K120" s="10"/>
    </row>
    <row r="121" spans="1:11" ht="21" hidden="1" customHeight="1">
      <c r="A121" s="135" t="str">
        <f t="shared" si="22"/>
        <v>общее</v>
      </c>
      <c r="B121" s="135" t="str">
        <f t="shared" si="22"/>
        <v>Нет</v>
      </c>
      <c r="C121" s="17"/>
      <c r="D121" s="17"/>
      <c r="E121" s="13">
        <f t="shared" si="2"/>
        <v>4</v>
      </c>
      <c r="F121" s="168">
        <f>IF(E120=E119,IF(AND(B121=Данные!$B$7,NOT(ISBLANK(C121)),OR(A121=$A$1,A121=Данные!$C$9)),F120+1,F120),IF(AND(B121=Данные!$B$7,NOT(ISBLANK(C121)),OR(A121=$A$1,A121=Данные!$C$9)),1,0))</f>
        <v>0</v>
      </c>
      <c r="G121" s="140" t="str">
        <f t="shared" si="3"/>
        <v/>
      </c>
      <c r="H121" s="10"/>
      <c r="I121" s="17"/>
      <c r="J121" s="18" t="s">
        <v>116</v>
      </c>
      <c r="K121" s="10"/>
    </row>
    <row r="122" spans="1:11" ht="20.25" hidden="1" customHeight="1">
      <c r="A122" s="135" t="str">
        <f t="shared" si="22"/>
        <v>общее</v>
      </c>
      <c r="B122" s="135" t="str">
        <f t="shared" si="22"/>
        <v>Нет</v>
      </c>
      <c r="C122" s="17"/>
      <c r="D122" s="17"/>
      <c r="E122" s="13">
        <f t="shared" si="2"/>
        <v>4</v>
      </c>
      <c r="F122" s="168">
        <f>IF(E121=E120,IF(AND(B122=Данные!$B$7,NOT(ISBLANK(C122)),OR(A122=$A$1,A122=Данные!$C$9)),F121+1,F121),IF(AND(B122=Данные!$B$7,NOT(ISBLANK(C122)),OR(A122=$A$1,A122=Данные!$C$9)),1,0))</f>
        <v>0</v>
      </c>
      <c r="G122" s="140" t="str">
        <f t="shared" si="3"/>
        <v/>
      </c>
      <c r="H122" s="10"/>
      <c r="I122" s="17"/>
      <c r="J122" s="18" t="s">
        <v>117</v>
      </c>
      <c r="K122" s="10"/>
    </row>
    <row r="123" spans="1:11" ht="58.5" hidden="1" customHeight="1">
      <c r="A123" s="135" t="s">
        <v>152</v>
      </c>
      <c r="B123" s="10" t="s">
        <v>10</v>
      </c>
      <c r="C123" s="17" t="s">
        <v>47</v>
      </c>
      <c r="D123" s="17"/>
      <c r="E123" s="13">
        <f t="shared" si="2"/>
        <v>4</v>
      </c>
      <c r="F123" s="168">
        <f>IF(E122=E121,IF(AND(B123=Данные!$B$7,NOT(ISBLANK(C123)),OR(A123=$A$1,A123=Данные!$C$9)),F122+1,F122),IF(AND(B123=Данные!$B$7,NOT(ISBLANK(C123)),OR(A123=$A$1,A123=Данные!$C$9)),1,0))</f>
        <v>0</v>
      </c>
      <c r="G123" s="140" t="str">
        <f t="shared" si="3"/>
        <v>4.0</v>
      </c>
      <c r="H123" s="21" t="s">
        <v>295</v>
      </c>
      <c r="I123" s="21" t="s">
        <v>296</v>
      </c>
      <c r="J123" s="247" t="s">
        <v>115</v>
      </c>
      <c r="K123" s="10"/>
    </row>
    <row r="124" spans="1:11" ht="20.25" customHeight="1">
      <c r="A124" s="135" t="s">
        <v>152</v>
      </c>
      <c r="B124" s="135"/>
      <c r="C124" s="17"/>
      <c r="D124" s="17"/>
      <c r="E124" s="13">
        <f t="shared" si="2"/>
        <v>4</v>
      </c>
      <c r="F124" s="168">
        <f>IF(E123=E122,IF(AND(B124=Данные!$B$7,NOT(ISBLANK(C124)),OR(A124=$A$1,A124=Данные!$C$9)),F123+1,F123),IF(AND(B124=Данные!$B$7,NOT(ISBLANK(C124)),OR(A124=$A$1,A124=Данные!$C$9)),1,0))</f>
        <v>0</v>
      </c>
      <c r="G124" s="140" t="str">
        <f t="shared" si="3"/>
        <v/>
      </c>
      <c r="H124" s="10"/>
      <c r="I124" s="17"/>
      <c r="J124" s="18" t="s">
        <v>11</v>
      </c>
      <c r="K124" s="10"/>
    </row>
    <row r="125" spans="1:11" ht="20.25" customHeight="1">
      <c r="A125" s="135" t="s">
        <v>152</v>
      </c>
      <c r="B125" s="135"/>
      <c r="C125" s="17"/>
      <c r="D125" s="17"/>
      <c r="E125" s="13">
        <f t="shared" si="2"/>
        <v>4</v>
      </c>
      <c r="F125" s="168">
        <f>IF(E124=E123,IF(AND(B125=Данные!$B$7,NOT(ISBLANK(C125)),OR(A125=$A$1,A125=Данные!$C$9)),F124+1,F124),IF(AND(B125=Данные!$B$7,NOT(ISBLANK(C125)),OR(A125=$A$1,A125=Данные!$C$9)),1,0))</f>
        <v>0</v>
      </c>
      <c r="G125" s="140" t="str">
        <f t="shared" si="3"/>
        <v/>
      </c>
      <c r="H125" s="10"/>
      <c r="I125" s="17"/>
      <c r="J125" s="18" t="s">
        <v>10</v>
      </c>
      <c r="K125" s="10"/>
    </row>
    <row r="126" spans="1:11" ht="23.25" customHeight="1">
      <c r="A126" s="135" t="s">
        <v>152</v>
      </c>
      <c r="B126" s="10" t="s">
        <v>9</v>
      </c>
      <c r="C126" s="17" t="s">
        <v>47</v>
      </c>
      <c r="D126" s="17"/>
      <c r="E126" s="13">
        <f t="shared" si="2"/>
        <v>4</v>
      </c>
      <c r="F126" s="168">
        <f>IF(E125=E124,IF(AND(B126=Данные!$B$7,NOT(ISBLANK(C126)),OR(A126=$A$1,A126=Данные!$C$9)),F125+1,F125),IF(AND(B126=Данные!$B$7,NOT(ISBLANK(C126)),OR(A126=$A$1,A126=Данные!$C$9)),1,0))</f>
        <v>1</v>
      </c>
      <c r="G126" s="140" t="str">
        <f t="shared" si="3"/>
        <v>4.1</v>
      </c>
      <c r="H126" s="21" t="s">
        <v>300</v>
      </c>
      <c r="I126" s="21" t="s">
        <v>359</v>
      </c>
      <c r="J126" s="247" t="s">
        <v>115</v>
      </c>
      <c r="K126" s="10"/>
    </row>
    <row r="127" spans="1:11" ht="20.25" customHeight="1">
      <c r="A127" s="135" t="s">
        <v>152</v>
      </c>
      <c r="B127" s="135"/>
      <c r="C127" s="17"/>
      <c r="D127" s="17"/>
      <c r="E127" s="13">
        <f t="shared" si="2"/>
        <v>4</v>
      </c>
      <c r="F127" s="168">
        <f>IF(E126=E125,IF(AND(B127=Данные!$B$7,NOT(ISBLANK(C127)),OR(A127=$A$1,A127=Данные!$C$9)),F126+1,F126),IF(AND(B127=Данные!$B$7,NOT(ISBLANK(C127)),OR(A127=$A$1,A127=Данные!$C$9)),1,0))</f>
        <v>1</v>
      </c>
      <c r="G127" s="140" t="str">
        <f t="shared" si="3"/>
        <v/>
      </c>
      <c r="H127" s="10"/>
      <c r="I127" s="17"/>
      <c r="J127" s="18" t="s">
        <v>11</v>
      </c>
      <c r="K127" s="10"/>
    </row>
    <row r="128" spans="1:11" ht="20.25" customHeight="1">
      <c r="A128" s="135" t="s">
        <v>152</v>
      </c>
      <c r="B128" s="135"/>
      <c r="C128" s="17"/>
      <c r="D128" s="17"/>
      <c r="E128" s="13">
        <f t="shared" si="2"/>
        <v>4</v>
      </c>
      <c r="F128" s="168">
        <f>IF(E127=E126,IF(AND(B128=Данные!$B$7,NOT(ISBLANK(C128)),OR(A128=$A$1,A128=Данные!$C$9)),F127+1,F127),IF(AND(B128=Данные!$B$7,NOT(ISBLANK(C128)),OR(A128=$A$1,A128=Данные!$C$9)),1,0))</f>
        <v>1</v>
      </c>
      <c r="G128" s="140" t="str">
        <f t="shared" si="3"/>
        <v/>
      </c>
      <c r="H128" s="10"/>
      <c r="I128" s="17"/>
      <c r="J128" s="18" t="s">
        <v>10</v>
      </c>
      <c r="K128" s="10"/>
    </row>
    <row r="129" spans="1:11" ht="33.75">
      <c r="A129" s="10" t="s">
        <v>151</v>
      </c>
      <c r="B129" s="10" t="s">
        <v>9</v>
      </c>
      <c r="C129" s="17" t="s">
        <v>47</v>
      </c>
      <c r="D129" s="17" t="s">
        <v>289</v>
      </c>
      <c r="E129" s="13">
        <f t="shared" si="2"/>
        <v>4</v>
      </c>
      <c r="F129" s="168">
        <f>IF(E128=E127,IF(AND(B129=Данные!$B$7,NOT(ISBLANK(C129)),OR(A129=$A$1,A129=Данные!$C$9)),F128+1,F128),IF(AND(B129=Данные!$B$7,NOT(ISBLANK(C129)),OR(A129=$A$1,A129=Данные!$C$9)),1,0))</f>
        <v>2</v>
      </c>
      <c r="G129" s="140" t="str">
        <f t="shared" si="3"/>
        <v>4.2</v>
      </c>
      <c r="H129" s="14" t="s">
        <v>301</v>
      </c>
      <c r="I129" s="14" t="s">
        <v>302</v>
      </c>
      <c r="J129" s="14" t="s">
        <v>115</v>
      </c>
      <c r="K129" s="10"/>
    </row>
    <row r="130" spans="1:11">
      <c r="A130" s="135" t="str">
        <f t="shared" ref="A130:B131" si="23">A129</f>
        <v>ТМЦ</v>
      </c>
      <c r="B130" s="135" t="str">
        <f t="shared" si="23"/>
        <v>Да</v>
      </c>
      <c r="C130" s="17"/>
      <c r="D130" s="17"/>
      <c r="E130" s="13">
        <f t="shared" si="2"/>
        <v>4</v>
      </c>
      <c r="F130" s="168">
        <f>IF(E129=E128,IF(AND(B130=Данные!$B$7,NOT(ISBLANK(C130)),OR(A130=$A$1,A130=Данные!$C$9)),F129+1,F129),IF(AND(B130=Данные!$B$7,NOT(ISBLANK(C130)),OR(A130=$A$1,A130=Данные!$C$9)),1,0))</f>
        <v>2</v>
      </c>
      <c r="G130" s="140" t="str">
        <f t="shared" si="3"/>
        <v/>
      </c>
      <c r="H130" s="18"/>
      <c r="I130" s="17"/>
      <c r="J130" s="18" t="s">
        <v>11</v>
      </c>
      <c r="K130" s="10"/>
    </row>
    <row r="131" spans="1:11">
      <c r="A131" s="135" t="str">
        <f t="shared" si="23"/>
        <v>ТМЦ</v>
      </c>
      <c r="B131" s="135" t="str">
        <f t="shared" si="23"/>
        <v>Да</v>
      </c>
      <c r="C131" s="17"/>
      <c r="D131" s="17"/>
      <c r="E131" s="13">
        <f t="shared" si="2"/>
        <v>4</v>
      </c>
      <c r="F131" s="168">
        <f>IF(E130=E129,IF(AND(B131=Данные!$B$7,NOT(ISBLANK(C131)),OR(A131=$A$1,A131=Данные!$C$9)),F130+1,F130),IF(AND(B131=Данные!$B$7,NOT(ISBLANK(C131)),OR(A131=$A$1,A131=Данные!$C$9)),1,0))</f>
        <v>2</v>
      </c>
      <c r="G131" s="140" t="str">
        <f t="shared" si="3"/>
        <v/>
      </c>
      <c r="H131" s="18"/>
      <c r="I131" s="17"/>
      <c r="J131" s="18" t="s">
        <v>10</v>
      </c>
      <c r="K131" s="10"/>
    </row>
    <row r="132" spans="1:11" ht="76.5" customHeight="1">
      <c r="A132" s="10" t="s">
        <v>151</v>
      </c>
      <c r="B132" s="10" t="s">
        <v>9</v>
      </c>
      <c r="C132" s="17" t="s">
        <v>47</v>
      </c>
      <c r="D132" s="17" t="s">
        <v>289</v>
      </c>
      <c r="E132" s="13">
        <f t="shared" si="2"/>
        <v>4</v>
      </c>
      <c r="F132" s="168">
        <f>IF(E131=E130,IF(AND(B132=Данные!$B$7,NOT(ISBLANK(C132)),OR(A132=$A$1,A132=Данные!$C$9)),F131+1,F131),IF(AND(B132=Данные!$B$7,NOT(ISBLANK(C132)),OR(A132=$A$1,A132=Данные!$C$9)),1,0))</f>
        <v>3</v>
      </c>
      <c r="G132" s="140" t="str">
        <f t="shared" si="3"/>
        <v>4.3</v>
      </c>
      <c r="H132" s="14" t="s">
        <v>303</v>
      </c>
      <c r="I132" s="14" t="s">
        <v>304</v>
      </c>
      <c r="J132" s="14" t="s">
        <v>115</v>
      </c>
      <c r="K132" s="10"/>
    </row>
    <row r="133" spans="1:11">
      <c r="A133" s="135" t="str">
        <f t="shared" ref="A133:B134" si="24">A132</f>
        <v>ТМЦ</v>
      </c>
      <c r="B133" s="135" t="str">
        <f t="shared" si="24"/>
        <v>Да</v>
      </c>
      <c r="C133" s="16"/>
      <c r="D133" s="16"/>
      <c r="E133" s="13">
        <f t="shared" si="2"/>
        <v>4</v>
      </c>
      <c r="F133" s="168">
        <f>IF(E132=E131,IF(AND(B133=Данные!$B$7,NOT(ISBLANK(C133)),OR(A133=$A$1,A133=Данные!$C$9)),F132+1,F132),IF(AND(B133=Данные!$B$7,NOT(ISBLANK(C133)),OR(A133=$A$1,A133=Данные!$C$9)),1,0))</f>
        <v>3</v>
      </c>
      <c r="G133" s="140" t="str">
        <f t="shared" si="3"/>
        <v/>
      </c>
      <c r="H133" s="18"/>
      <c r="I133" s="17"/>
      <c r="J133" s="18" t="s">
        <v>11</v>
      </c>
      <c r="K133" s="10"/>
    </row>
    <row r="134" spans="1:11">
      <c r="A134" s="135" t="str">
        <f t="shared" si="24"/>
        <v>ТМЦ</v>
      </c>
      <c r="B134" s="135" t="str">
        <f t="shared" si="24"/>
        <v>Да</v>
      </c>
      <c r="C134" s="16"/>
      <c r="D134" s="16"/>
      <c r="E134" s="13">
        <f t="shared" si="2"/>
        <v>4</v>
      </c>
      <c r="F134" s="168">
        <f>IF(E133=E132,IF(AND(B134=Данные!$B$7,NOT(ISBLANK(C134)),OR(A134=$A$1,A134=Данные!$C$9)),F133+1,F133),IF(AND(B134=Данные!$B$7,NOT(ISBLANK(C134)),OR(A134=$A$1,A134=Данные!$C$9)),1,0))</f>
        <v>3</v>
      </c>
      <c r="G134" s="140" t="str">
        <f t="shared" si="3"/>
        <v/>
      </c>
      <c r="H134" s="18"/>
      <c r="I134" s="17"/>
      <c r="J134" s="18" t="s">
        <v>10</v>
      </c>
      <c r="K134" s="10"/>
    </row>
    <row r="135" spans="1:11" ht="22.5">
      <c r="A135" s="135" t="s">
        <v>152</v>
      </c>
      <c r="B135" s="10"/>
      <c r="C135" s="140"/>
      <c r="D135" s="140"/>
      <c r="E135" s="13">
        <f>E134+1</f>
        <v>5</v>
      </c>
      <c r="F135" s="168">
        <f>IF(E134=E133,IF(AND(B135=Данные!$B$7,NOT(ISBLANK(C135)),OR(A135=$A$1,A135=Данные!$C$9)),F134+1,F134),IF(AND(B135=Данные!$B$7,NOT(ISBLANK(C135)),OR(A135=$A$1,A135=Данные!$C$9)),1,0))</f>
        <v>3</v>
      </c>
      <c r="G135" s="140">
        <f t="shared" si="3"/>
        <v>5</v>
      </c>
      <c r="H135" s="19" t="s">
        <v>54</v>
      </c>
      <c r="I135" s="19"/>
      <c r="J135" s="19"/>
      <c r="K135" s="10"/>
    </row>
    <row r="136" spans="1:11" ht="45" hidden="1">
      <c r="A136" s="10" t="s">
        <v>150</v>
      </c>
      <c r="B136" s="10" t="s">
        <v>9</v>
      </c>
      <c r="C136" s="17" t="s">
        <v>47</v>
      </c>
      <c r="D136" s="17" t="s">
        <v>289</v>
      </c>
      <c r="E136" s="13">
        <f t="shared" si="2"/>
        <v>5</v>
      </c>
      <c r="F136" s="168">
        <f>IF(E135=E134,IF(AND(B136=Данные!$B$7,NOT(ISBLANK(C136)),OR(A136=$A$1,A136=Данные!$C$9)),F135+1,F135),IF(AND(B136=Данные!$B$7,NOT(ISBLANK(C136)),OR(A136=$A$1,A136=Данные!$C$9)),1,0))</f>
        <v>0</v>
      </c>
      <c r="G136" s="140" t="str">
        <f t="shared" si="3"/>
        <v>5.0</v>
      </c>
      <c r="H136" s="20" t="s">
        <v>113</v>
      </c>
      <c r="I136" s="20" t="s">
        <v>43</v>
      </c>
      <c r="J136" s="20" t="s">
        <v>34</v>
      </c>
      <c r="K136" s="10"/>
    </row>
    <row r="137" spans="1:11" hidden="1">
      <c r="A137" s="135" t="str">
        <f>A136</f>
        <v>СМР</v>
      </c>
      <c r="B137" s="135" t="str">
        <f>B136</f>
        <v>Да</v>
      </c>
      <c r="C137" s="16"/>
      <c r="D137" s="16"/>
      <c r="E137" s="11">
        <f t="shared" si="2"/>
        <v>5</v>
      </c>
      <c r="F137" s="168">
        <f>IF(E136=E135,IF(AND(B137=Данные!$B$7,NOT(ISBLANK(C137)),OR(A137=$A$1,A137=Данные!$C$9)),F136+1,F136),IF(AND(B137=Данные!$B$7,NOT(ISBLANK(C137)),OR(A137=$A$1,A137=Данные!$C$9)),1,0))</f>
        <v>0</v>
      </c>
      <c r="G137" s="140" t="str">
        <f t="shared" si="3"/>
        <v/>
      </c>
      <c r="H137" s="10"/>
      <c r="I137" s="17"/>
      <c r="J137" s="18" t="s">
        <v>143</v>
      </c>
      <c r="K137" s="10"/>
    </row>
    <row r="138" spans="1:11" hidden="1">
      <c r="A138" s="135" t="str">
        <f>A137</f>
        <v>СМР</v>
      </c>
      <c r="B138" s="135" t="str">
        <f>B137</f>
        <v>Да</v>
      </c>
      <c r="C138" s="16"/>
      <c r="D138" s="16"/>
      <c r="E138" s="11">
        <f t="shared" si="2"/>
        <v>5</v>
      </c>
      <c r="F138" s="168">
        <f>IF(E137=E136,IF(AND(B138=Данные!$B$7,NOT(ISBLANK(C138)),OR(A138=$A$1,A138=Данные!$C$9)),F137+1,F137),IF(AND(B138=Данные!$B$7,NOT(ISBLANK(C138)),OR(A138=$A$1,A138=Данные!$C$9)),1,0))</f>
        <v>0</v>
      </c>
      <c r="G138" s="140" t="str">
        <f t="shared" si="3"/>
        <v/>
      </c>
      <c r="H138" s="10"/>
      <c r="I138" s="17"/>
      <c r="J138" s="18"/>
      <c r="K138" s="10"/>
    </row>
    <row r="139" spans="1:11" ht="33.75" hidden="1">
      <c r="A139" s="10" t="s">
        <v>150</v>
      </c>
      <c r="B139" s="10" t="s">
        <v>9</v>
      </c>
      <c r="C139" s="17" t="s">
        <v>47</v>
      </c>
      <c r="D139" s="17" t="s">
        <v>289</v>
      </c>
      <c r="E139" s="13">
        <f t="shared" si="2"/>
        <v>5</v>
      </c>
      <c r="F139" s="168">
        <f>IF(E138=E137,IF(AND(B139=Данные!$B$7,NOT(ISBLANK(C139)),OR(A139=$A$1,A139=Данные!$C$9)),F138+1,F138),IF(AND(B139=Данные!$B$7,NOT(ISBLANK(C139)),OR(A139=$A$1,A139=Данные!$C$9)),1,0))</f>
        <v>0</v>
      </c>
      <c r="G139" s="140" t="str">
        <f t="shared" si="3"/>
        <v>5.0</v>
      </c>
      <c r="H139" s="20" t="s">
        <v>248</v>
      </c>
      <c r="I139" s="20" t="s">
        <v>25</v>
      </c>
      <c r="J139" s="20" t="s">
        <v>35</v>
      </c>
      <c r="K139" s="10"/>
    </row>
    <row r="140" spans="1:11" hidden="1">
      <c r="A140" s="135" t="str">
        <f>A139</f>
        <v>СМР</v>
      </c>
      <c r="B140" s="135" t="str">
        <f>B139</f>
        <v>Да</v>
      </c>
      <c r="C140" s="16"/>
      <c r="D140" s="16"/>
      <c r="E140" s="11">
        <f t="shared" si="2"/>
        <v>5</v>
      </c>
      <c r="F140" s="168">
        <f>IF(E139=E138,IF(AND(B140=Данные!$B$7,NOT(ISBLANK(C140)),OR(A140=$A$1,A140=Данные!$C$9)),F139+1,F139),IF(AND(B140=Данные!$B$7,NOT(ISBLANK(C140)),OR(A140=$A$1,A140=Данные!$C$9)),1,0))</f>
        <v>0</v>
      </c>
      <c r="G140" s="140" t="str">
        <f t="shared" si="3"/>
        <v/>
      </c>
      <c r="H140" s="10"/>
      <c r="I140" s="17"/>
      <c r="J140" s="18" t="s">
        <v>144</v>
      </c>
      <c r="K140" s="10"/>
    </row>
    <row r="141" spans="1:11" hidden="1">
      <c r="A141" s="135" t="str">
        <f>A140</f>
        <v>СМР</v>
      </c>
      <c r="B141" s="135" t="str">
        <f>B140</f>
        <v>Да</v>
      </c>
      <c r="C141" s="16"/>
      <c r="D141" s="16"/>
      <c r="E141" s="11">
        <f t="shared" si="2"/>
        <v>5</v>
      </c>
      <c r="F141" s="168">
        <f>IF(E140=E139,IF(AND(B141=Данные!$B$7,NOT(ISBLANK(C141)),OR(A141=$A$1,A141=Данные!$C$9)),F140+1,F140),IF(AND(B141=Данные!$B$7,NOT(ISBLANK(C141)),OR(A141=$A$1,A141=Данные!$C$9)),1,0))</f>
        <v>0</v>
      </c>
      <c r="G141" s="140" t="str">
        <f t="shared" si="3"/>
        <v/>
      </c>
      <c r="H141" s="10"/>
      <c r="I141" s="17"/>
      <c r="J141" s="18"/>
      <c r="K141" s="10"/>
    </row>
    <row r="142" spans="1:11" ht="22.5">
      <c r="A142" s="10" t="s">
        <v>151</v>
      </c>
      <c r="B142" s="10" t="s">
        <v>9</v>
      </c>
      <c r="C142" s="17" t="s">
        <v>47</v>
      </c>
      <c r="D142" s="17" t="s">
        <v>289</v>
      </c>
      <c r="E142" s="13">
        <f>E141</f>
        <v>5</v>
      </c>
      <c r="F142" s="168">
        <f>IF(E141=E140,IF(AND(B142=Данные!$B$7,NOT(ISBLANK(C142)),OR(A142=$A$1,A142=Данные!$C$9)),F141+1,F141),IF(AND(B142=Данные!$B$7,NOT(ISBLANK(C142)),OR(A142=$A$1,A142=Данные!$C$9)),1,0))</f>
        <v>1</v>
      </c>
      <c r="G142" s="140" t="str">
        <f t="shared" si="3"/>
        <v>5.1</v>
      </c>
      <c r="H142" s="20" t="s">
        <v>240</v>
      </c>
      <c r="I142" s="10"/>
      <c r="J142" s="10"/>
      <c r="K142" s="10"/>
    </row>
    <row r="143" spans="1:11" ht="56.25">
      <c r="A143" s="135" t="str">
        <f>A142</f>
        <v>ТМЦ</v>
      </c>
      <c r="B143" s="135" t="str">
        <f>B142</f>
        <v>Да</v>
      </c>
      <c r="C143" s="16"/>
      <c r="D143" s="16"/>
      <c r="E143" s="11">
        <f t="shared" si="2"/>
        <v>5</v>
      </c>
      <c r="F143" s="168">
        <f>IF(E142=E141,IF(AND(B143=Данные!$B$7,NOT(ISBLANK(C143)),OR(A143=$A$1,A143=Данные!$C$9)),F142+1,F142),IF(AND(B143=Данные!$B$7,NOT(ISBLANK(C143)),OR(A143=$A$1,A143=Данные!$C$9)),1,0))</f>
        <v>1</v>
      </c>
      <c r="G143" s="140" t="str">
        <f t="shared" si="3"/>
        <v>5.1</v>
      </c>
      <c r="H143" s="17" t="s">
        <v>175</v>
      </c>
      <c r="I143" s="20" t="s">
        <v>176</v>
      </c>
      <c r="J143" s="20" t="s">
        <v>34</v>
      </c>
      <c r="K143" s="10"/>
    </row>
    <row r="144" spans="1:11" ht="45">
      <c r="A144" s="135" t="str">
        <f>A143</f>
        <v>ТМЦ</v>
      </c>
      <c r="B144" s="135" t="str">
        <f>B143</f>
        <v>Да</v>
      </c>
      <c r="C144" s="16"/>
      <c r="D144" s="16"/>
      <c r="E144" s="11">
        <f t="shared" si="2"/>
        <v>5</v>
      </c>
      <c r="F144" s="168">
        <f>IF(E143=E142,IF(AND(B144=Данные!$B$7,NOT(ISBLANK(C144)),OR(A144=$A$1,A144=Данные!$C$9)),F143+1,F143),IF(AND(B144=Данные!$B$7,NOT(ISBLANK(C144)),OR(A144=$A$1,A144=Данные!$C$9)),1,0))</f>
        <v>1</v>
      </c>
      <c r="G144" s="140" t="str">
        <f t="shared" ref="G144:G173" si="25">IF(E144=E143,IF(ISBLANK(H144),"",CONCATENATE(E144,".",F144)),E144)</f>
        <v>5.1</v>
      </c>
      <c r="H144" s="17" t="s">
        <v>349</v>
      </c>
      <c r="I144" s="20" t="s">
        <v>43</v>
      </c>
      <c r="J144" s="20" t="s">
        <v>35</v>
      </c>
      <c r="K144" s="10"/>
    </row>
    <row r="145" spans="1:11" hidden="1">
      <c r="A145" s="10" t="s">
        <v>151</v>
      </c>
      <c r="B145" s="10" t="s">
        <v>10</v>
      </c>
      <c r="C145" s="17" t="s">
        <v>47</v>
      </c>
      <c r="D145" s="17" t="s">
        <v>289</v>
      </c>
      <c r="E145" s="11">
        <f t="shared" si="2"/>
        <v>5</v>
      </c>
      <c r="F145" s="168">
        <f>IF(E144=E143,IF(AND(B145=Данные!$B$7,NOT(ISBLANK(C145)),OR(A145=$A$1,A145=Данные!$C$9)),F144+1,F144),IF(AND(B145=Данные!$B$7,NOT(ISBLANK(C145)),OR(A145=$A$1,A145=Данные!$C$9)),1,0))</f>
        <v>1</v>
      </c>
      <c r="G145" s="140" t="str">
        <f t="shared" si="25"/>
        <v>5.1</v>
      </c>
      <c r="H145" s="20" t="s">
        <v>270</v>
      </c>
      <c r="I145" s="20"/>
      <c r="J145" s="194"/>
      <c r="K145" s="10"/>
    </row>
    <row r="146" spans="1:11" ht="45" hidden="1">
      <c r="A146" s="135" t="str">
        <f t="shared" ref="A146:B149" si="26">A145</f>
        <v>ТМЦ</v>
      </c>
      <c r="B146" s="135" t="str">
        <f t="shared" si="26"/>
        <v>Нет</v>
      </c>
      <c r="C146" s="17"/>
      <c r="D146" s="17"/>
      <c r="E146" s="11">
        <f t="shared" si="2"/>
        <v>5</v>
      </c>
      <c r="F146" s="168">
        <f>IF(E145=E144,IF(AND(B146=Данные!$B$7,NOT(ISBLANK(C146)),OR(A146=$A$1,A146=Данные!$C$9)),F145+1,F145),IF(AND(B146=Данные!$B$7,NOT(ISBLANK(C146)),OR(A146=$A$1,A146=Данные!$C$9)),1,0))</f>
        <v>1</v>
      </c>
      <c r="G146" s="140" t="str">
        <f t="shared" si="25"/>
        <v>5.1</v>
      </c>
      <c r="H146" s="17" t="s">
        <v>271</v>
      </c>
      <c r="I146" s="20" t="s">
        <v>272</v>
      </c>
      <c r="J146" s="20" t="s">
        <v>273</v>
      </c>
      <c r="K146" s="10"/>
    </row>
    <row r="147" spans="1:11" ht="22.5" hidden="1">
      <c r="A147" s="135" t="str">
        <f t="shared" si="26"/>
        <v>ТМЦ</v>
      </c>
      <c r="B147" s="135" t="str">
        <f t="shared" si="26"/>
        <v>Нет</v>
      </c>
      <c r="C147" s="16"/>
      <c r="D147" s="16"/>
      <c r="E147" s="11">
        <f t="shared" si="2"/>
        <v>5</v>
      </c>
      <c r="F147" s="168">
        <f>IF(E146=E145,IF(AND(B147=Данные!$B$7,NOT(ISBLANK(C147)),OR(A147=$A$1,A147=Данные!$C$9)),F146+1,F146),IF(AND(B147=Данные!$B$7,NOT(ISBLANK(C147)),OR(A147=$A$1,A147=Данные!$C$9)),1,0))</f>
        <v>1</v>
      </c>
      <c r="G147" s="140" t="str">
        <f t="shared" si="25"/>
        <v/>
      </c>
      <c r="H147" s="17"/>
      <c r="I147" s="194"/>
      <c r="J147" s="18" t="s">
        <v>274</v>
      </c>
      <c r="K147" s="10"/>
    </row>
    <row r="148" spans="1:11" ht="33.75" hidden="1">
      <c r="A148" s="135" t="str">
        <f t="shared" si="26"/>
        <v>ТМЦ</v>
      </c>
      <c r="B148" s="135" t="str">
        <f t="shared" si="26"/>
        <v>Нет</v>
      </c>
      <c r="C148" s="16"/>
      <c r="D148" s="16"/>
      <c r="E148" s="11">
        <f t="shared" si="2"/>
        <v>5</v>
      </c>
      <c r="F148" s="168">
        <f>IF(E147=E146,IF(AND(B148=Данные!$B$7,NOT(ISBLANK(C148)),OR(A148=$A$1,A148=Данные!$C$9)),F147+1,F147),IF(AND(B148=Данные!$B$7,NOT(ISBLANK(C148)),OR(A148=$A$1,A148=Данные!$C$9)),1,0))</f>
        <v>1</v>
      </c>
      <c r="G148" s="140" t="str">
        <f t="shared" si="25"/>
        <v/>
      </c>
      <c r="H148" s="17"/>
      <c r="I148" s="194"/>
      <c r="J148" s="18" t="s">
        <v>275</v>
      </c>
      <c r="K148" s="10"/>
    </row>
    <row r="149" spans="1:11" hidden="1">
      <c r="A149" s="135" t="str">
        <f t="shared" si="26"/>
        <v>ТМЦ</v>
      </c>
      <c r="B149" s="135" t="str">
        <f t="shared" si="26"/>
        <v>Нет</v>
      </c>
      <c r="C149" s="16"/>
      <c r="D149" s="16"/>
      <c r="E149" s="11">
        <f t="shared" si="2"/>
        <v>5</v>
      </c>
      <c r="F149" s="168">
        <f>IF(E148=E147,IF(AND(B149=Данные!$B$7,NOT(ISBLANK(C149)),OR(A149=$A$1,A149=Данные!$C$9)),F148+1,F148),IF(AND(B149=Данные!$B$7,NOT(ISBLANK(C149)),OR(A149=$A$1,A149=Данные!$C$9)),1,0))</f>
        <v>1</v>
      </c>
      <c r="G149" s="140" t="str">
        <f t="shared" si="25"/>
        <v/>
      </c>
      <c r="H149" s="17"/>
      <c r="I149" s="194"/>
      <c r="J149" s="18" t="s">
        <v>276</v>
      </c>
      <c r="K149" s="10"/>
    </row>
    <row r="150" spans="1:11" ht="78.75">
      <c r="A150" s="10" t="s">
        <v>151</v>
      </c>
      <c r="B150" s="10" t="s">
        <v>9</v>
      </c>
      <c r="C150" s="17" t="s">
        <v>47</v>
      </c>
      <c r="D150" s="17" t="s">
        <v>289</v>
      </c>
      <c r="E150" s="11">
        <f t="shared" si="2"/>
        <v>5</v>
      </c>
      <c r="F150" s="168">
        <f>IF(E149=E148,IF(AND(B150=Данные!$B$7,NOT(ISBLANK(C150)),OR(A150=$A$1,A150=Данные!$C$9)),F149+1,F149),IF(AND(B150=Данные!$B$7,NOT(ISBLANK(C150)),OR(A150=$A$1,A150=Данные!$C$9)),1,0))</f>
        <v>2</v>
      </c>
      <c r="G150" s="140" t="str">
        <f t="shared" si="25"/>
        <v>5.2</v>
      </c>
      <c r="H150" s="20" t="s">
        <v>350</v>
      </c>
      <c r="I150" s="20" t="s">
        <v>348</v>
      </c>
      <c r="J150" s="18" t="s">
        <v>115</v>
      </c>
      <c r="K150" s="10"/>
    </row>
    <row r="151" spans="1:11" ht="33.75">
      <c r="A151" s="135" t="str">
        <f>A150</f>
        <v>ТМЦ</v>
      </c>
      <c r="B151" s="135" t="str">
        <f>B150</f>
        <v>Да</v>
      </c>
      <c r="C151" s="16"/>
      <c r="D151" s="16"/>
      <c r="E151" s="11">
        <f t="shared" si="2"/>
        <v>5</v>
      </c>
      <c r="F151" s="168">
        <f>IF(E150=E149,IF(AND(B151=Данные!$B$7,NOT(ISBLANK(C151)),OR(A151=$A$1,A151=Данные!$C$9)),F150+1,F150),IF(AND(B151=Данные!$B$7,NOT(ISBLANK(C151)),OR(A151=$A$1,A151=Данные!$C$9)),1,0))</f>
        <v>2</v>
      </c>
      <c r="G151" s="140" t="str">
        <f t="shared" si="25"/>
        <v/>
      </c>
      <c r="H151" s="17"/>
      <c r="I151" s="194"/>
      <c r="J151" s="18" t="s">
        <v>278</v>
      </c>
      <c r="K151" s="10"/>
    </row>
    <row r="152" spans="1:11" ht="33.75">
      <c r="A152" s="135" t="str">
        <f>A151</f>
        <v>ТМЦ</v>
      </c>
      <c r="B152" s="135" t="str">
        <f>B151</f>
        <v>Да</v>
      </c>
      <c r="C152" s="16"/>
      <c r="D152" s="16"/>
      <c r="E152" s="11">
        <f t="shared" si="2"/>
        <v>5</v>
      </c>
      <c r="F152" s="168">
        <f>IF(E151=E150,IF(AND(B152=Данные!$B$7,NOT(ISBLANK(C152)),OR(A152=$A$1,A152=Данные!$C$9)),F151+1,F151),IF(AND(B152=Данные!$B$7,NOT(ISBLANK(C152)),OR(A152=$A$1,A152=Данные!$C$9)),1,0))</f>
        <v>2</v>
      </c>
      <c r="G152" s="140" t="str">
        <f t="shared" si="25"/>
        <v/>
      </c>
      <c r="H152" s="17"/>
      <c r="I152" s="194"/>
      <c r="J152" s="18" t="s">
        <v>279</v>
      </c>
      <c r="K152" s="10"/>
    </row>
    <row r="153" spans="1:11" ht="33.75">
      <c r="A153" s="10" t="s">
        <v>151</v>
      </c>
      <c r="B153" s="10" t="s">
        <v>9</v>
      </c>
      <c r="C153" s="17" t="s">
        <v>47</v>
      </c>
      <c r="D153" s="17" t="s">
        <v>289</v>
      </c>
      <c r="E153" s="13">
        <f>E144</f>
        <v>5</v>
      </c>
      <c r="F153" s="168">
        <f>IF(E152=E151,IF(AND(B153=Данные!$B$7,NOT(ISBLANK(C153)),OR(A153=$A$1,A153=Данные!$C$9)),F152+1,F152),IF(AND(B153=Данные!$B$7,NOT(ISBLANK(C153)),OR(A153=$A$1,A153=Данные!$C$9)),1,0))</f>
        <v>3</v>
      </c>
      <c r="G153" s="140" t="str">
        <f>IF(E153=E152,IF(ISBLANK(H153),"",CONCATENATE(E153,".",F153)),E153)</f>
        <v>5.3</v>
      </c>
      <c r="H153" s="20" t="s">
        <v>234</v>
      </c>
      <c r="I153" s="167"/>
      <c r="J153" s="10"/>
      <c r="K153" s="10"/>
    </row>
    <row r="154" spans="1:11" ht="45">
      <c r="A154" s="135" t="str">
        <f>A153</f>
        <v>ТМЦ</v>
      </c>
      <c r="B154" s="135" t="str">
        <f>B153</f>
        <v>Да</v>
      </c>
      <c r="C154" s="16"/>
      <c r="D154" s="16"/>
      <c r="E154" s="11">
        <f t="shared" si="2"/>
        <v>5</v>
      </c>
      <c r="F154" s="168">
        <f>IF(E153=E152,IF(AND(B154=Данные!$B$7,NOT(ISBLANK(C154)),OR(A154=$A$1,A154=Данные!$C$9)),F153+1,F153),IF(AND(B154=Данные!$B$7,NOT(ISBLANK(C154)),OR(A154=$A$1,A154=Данные!$C$9)),1,0))</f>
        <v>3</v>
      </c>
      <c r="G154" s="140" t="str">
        <f t="shared" si="25"/>
        <v>5.3</v>
      </c>
      <c r="H154" s="17" t="s">
        <v>177</v>
      </c>
      <c r="I154" s="20" t="s">
        <v>43</v>
      </c>
      <c r="J154" s="20" t="s">
        <v>34</v>
      </c>
      <c r="K154" s="10"/>
    </row>
    <row r="155" spans="1:11" ht="33.75">
      <c r="A155" s="135" t="str">
        <f>A154</f>
        <v>ТМЦ</v>
      </c>
      <c r="B155" s="135" t="str">
        <f>B154</f>
        <v>Да</v>
      </c>
      <c r="C155" s="16"/>
      <c r="D155" s="16"/>
      <c r="E155" s="11">
        <f t="shared" si="2"/>
        <v>5</v>
      </c>
      <c r="F155" s="168">
        <f>IF(E154=E153,IF(AND(B155=Данные!$B$7,NOT(ISBLANK(C155)),OR(A155=$A$1,A155=Данные!$C$9)),F154+1,F154),IF(AND(B155=Данные!$B$7,NOT(ISBLANK(C155)),OR(A155=$A$1,A155=Данные!$C$9)),1,0))</f>
        <v>3</v>
      </c>
      <c r="G155" s="140" t="str">
        <f t="shared" si="25"/>
        <v>5.3</v>
      </c>
      <c r="H155" s="17" t="s">
        <v>178</v>
      </c>
      <c r="I155" s="20" t="s">
        <v>25</v>
      </c>
      <c r="J155" s="20" t="s">
        <v>35</v>
      </c>
      <c r="K155" s="10"/>
    </row>
    <row r="156" spans="1:11" ht="22.5">
      <c r="A156" s="10" t="s">
        <v>151</v>
      </c>
      <c r="B156" s="10" t="s">
        <v>9</v>
      </c>
      <c r="C156" s="17" t="s">
        <v>47</v>
      </c>
      <c r="D156" s="17" t="s">
        <v>289</v>
      </c>
      <c r="E156" s="13">
        <f>E155</f>
        <v>5</v>
      </c>
      <c r="F156" s="168">
        <f>IF(E155=E154,IF(AND(B156=Данные!$B$7,NOT(ISBLANK(C156)),OR(A156=$A$1,A156=Данные!$C$9)),F155+1,F155),IF(AND(B156=Данные!$B$7,NOT(ISBLANK(C156)),OR(A156=$A$1,A156=Данные!$C$9)),1,0))</f>
        <v>4</v>
      </c>
      <c r="G156" s="140" t="str">
        <f t="shared" si="25"/>
        <v>5.4</v>
      </c>
      <c r="H156" s="20" t="s">
        <v>179</v>
      </c>
      <c r="I156" s="10"/>
      <c r="J156" s="10"/>
      <c r="K156" s="10"/>
    </row>
    <row r="157" spans="1:11" ht="45">
      <c r="A157" s="135" t="str">
        <f>A156</f>
        <v>ТМЦ</v>
      </c>
      <c r="B157" s="135" t="str">
        <f>B156</f>
        <v>Да</v>
      </c>
      <c r="C157" s="16"/>
      <c r="D157" s="16"/>
      <c r="E157" s="11">
        <f t="shared" si="2"/>
        <v>5</v>
      </c>
      <c r="F157" s="168">
        <f>IF(E156=E155,IF(AND(B157=Данные!$B$7,NOT(ISBLANK(C157)),OR(A157=$A$1,A157=Данные!$C$9)),F156+1,F156),IF(AND(B157=Данные!$B$7,NOT(ISBLANK(C157)),OR(A157=$A$1,A157=Данные!$C$9)),1,0))</f>
        <v>4</v>
      </c>
      <c r="G157" s="140" t="str">
        <f t="shared" si="25"/>
        <v>5.4</v>
      </c>
      <c r="H157" s="17" t="s">
        <v>180</v>
      </c>
      <c r="I157" s="20" t="s">
        <v>43</v>
      </c>
      <c r="J157" s="20" t="s">
        <v>34</v>
      </c>
      <c r="K157" s="10"/>
    </row>
    <row r="158" spans="1:11" ht="33.75">
      <c r="A158" s="135" t="str">
        <f>A157</f>
        <v>ТМЦ</v>
      </c>
      <c r="B158" s="135" t="str">
        <f>B157</f>
        <v>Да</v>
      </c>
      <c r="C158" s="16"/>
      <c r="D158" s="16"/>
      <c r="E158" s="11">
        <f t="shared" si="2"/>
        <v>5</v>
      </c>
      <c r="F158" s="168">
        <f>IF(E157=E156,IF(AND(B158=Данные!$B$7,NOT(ISBLANK(C158)),OR(A158=$A$1,A158=Данные!$C$9)),F157+1,F157),IF(AND(B158=Данные!$B$7,NOT(ISBLANK(C158)),OR(A158=$A$1,A158=Данные!$C$9)),1,0))</f>
        <v>4</v>
      </c>
      <c r="G158" s="140" t="str">
        <f t="shared" si="25"/>
        <v>5.4</v>
      </c>
      <c r="H158" s="17" t="s">
        <v>181</v>
      </c>
      <c r="I158" s="20" t="s">
        <v>25</v>
      </c>
      <c r="J158" s="20" t="s">
        <v>35</v>
      </c>
      <c r="K158" s="10"/>
    </row>
    <row r="159" spans="1:11" ht="22.5">
      <c r="A159" s="10" t="s">
        <v>151</v>
      </c>
      <c r="B159" s="10" t="s">
        <v>9</v>
      </c>
      <c r="C159" s="17" t="s">
        <v>47</v>
      </c>
      <c r="D159" s="17" t="s">
        <v>289</v>
      </c>
      <c r="E159" s="13">
        <f>E158</f>
        <v>5</v>
      </c>
      <c r="F159" s="168">
        <f>IF(E158=E157,IF(AND(B159=Данные!$B$7,NOT(ISBLANK(C159)),OR(A159=$A$1,A159=Данные!$C$9)),F158+1,F158),IF(AND(B159=Данные!$B$7,NOT(ISBLANK(C159)),OR(A159=$A$1,A159=Данные!$C$9)),1,0))</f>
        <v>5</v>
      </c>
      <c r="G159" s="140" t="str">
        <f>IF(E159=E158,IF(ISBLANK(H159),"",CONCATENATE(E159,".",F159)),E159)</f>
        <v>5.5</v>
      </c>
      <c r="H159" s="20" t="s">
        <v>182</v>
      </c>
      <c r="I159" s="10"/>
      <c r="J159" s="10"/>
      <c r="K159" s="10"/>
    </row>
    <row r="160" spans="1:11" ht="33.75">
      <c r="A160" s="135" t="str">
        <f t="shared" ref="A160:B166" si="27">A159</f>
        <v>ТМЦ</v>
      </c>
      <c r="B160" s="135" t="str">
        <f t="shared" si="27"/>
        <v>Да</v>
      </c>
      <c r="C160" s="16"/>
      <c r="D160" s="16"/>
      <c r="E160" s="11">
        <f t="shared" si="2"/>
        <v>5</v>
      </c>
      <c r="F160" s="168">
        <f>IF(E159=E158,IF(AND(B160=Данные!$B$7,NOT(ISBLANK(C160)),OR(A160=$A$1,A160=Данные!$C$9)),F159+1,F159),IF(AND(B160=Данные!$B$7,NOT(ISBLANK(C160)),OR(A160=$A$1,A160=Данные!$C$9)),1,0))</f>
        <v>5</v>
      </c>
      <c r="G160" s="140" t="str">
        <f t="shared" si="25"/>
        <v>5.5</v>
      </c>
      <c r="H160" s="17" t="s">
        <v>183</v>
      </c>
      <c r="I160" s="20" t="s">
        <v>22</v>
      </c>
      <c r="J160" s="20" t="s">
        <v>34</v>
      </c>
      <c r="K160" s="10"/>
    </row>
    <row r="161" spans="1:11" ht="45">
      <c r="A161" s="135" t="str">
        <f t="shared" si="27"/>
        <v>ТМЦ</v>
      </c>
      <c r="B161" s="135" t="str">
        <f t="shared" si="27"/>
        <v>Да</v>
      </c>
      <c r="C161" s="16"/>
      <c r="D161" s="16"/>
      <c r="E161" s="11">
        <f t="shared" si="2"/>
        <v>5</v>
      </c>
      <c r="F161" s="168">
        <f>IF(E160=E159,IF(AND(B161=Данные!$B$7,NOT(ISBLANK(C161)),OR(A161=$A$1,A161=Данные!$C$9)),F160+1,F160),IF(AND(B161=Данные!$B$7,NOT(ISBLANK(C161)),OR(A161=$A$1,A161=Данные!$C$9)),1,0))</f>
        <v>5</v>
      </c>
      <c r="G161" s="140" t="str">
        <f t="shared" si="25"/>
        <v>5.5</v>
      </c>
      <c r="H161" s="17" t="s">
        <v>184</v>
      </c>
      <c r="I161" s="20" t="s">
        <v>43</v>
      </c>
      <c r="J161" s="20" t="s">
        <v>34</v>
      </c>
      <c r="K161" s="10"/>
    </row>
    <row r="162" spans="1:11" ht="45">
      <c r="A162" s="135" t="str">
        <f t="shared" si="27"/>
        <v>ТМЦ</v>
      </c>
      <c r="B162" s="135" t="str">
        <f t="shared" si="27"/>
        <v>Да</v>
      </c>
      <c r="C162" s="16"/>
      <c r="D162" s="16"/>
      <c r="E162" s="11">
        <f t="shared" si="2"/>
        <v>5</v>
      </c>
      <c r="F162" s="168">
        <f>IF(E161=E160,IF(AND(B162=Данные!$B$7,NOT(ISBLANK(C162)),OR(A162=$A$1,A162=Данные!$C$9)),F161+1,F161),IF(AND(B162=Данные!$B$7,NOT(ISBLANK(C162)),OR(A162=$A$1,A162=Данные!$C$9)),1,0))</f>
        <v>5</v>
      </c>
      <c r="G162" s="140" t="str">
        <f t="shared" si="25"/>
        <v>5.5</v>
      </c>
      <c r="H162" s="17" t="s">
        <v>185</v>
      </c>
      <c r="I162" s="20" t="s">
        <v>43</v>
      </c>
      <c r="J162" s="20" t="s">
        <v>34</v>
      </c>
      <c r="K162" s="10"/>
    </row>
    <row r="163" spans="1:11" ht="45">
      <c r="A163" s="135" t="str">
        <f t="shared" si="27"/>
        <v>ТМЦ</v>
      </c>
      <c r="B163" s="135" t="str">
        <f t="shared" si="27"/>
        <v>Да</v>
      </c>
      <c r="C163" s="16"/>
      <c r="D163" s="16"/>
      <c r="E163" s="11">
        <f t="shared" si="2"/>
        <v>5</v>
      </c>
      <c r="F163" s="168">
        <f>IF(E162=E161,IF(AND(B163=Данные!$B$7,NOT(ISBLANK(C163)),OR(A163=$A$1,A163=Данные!$C$9)),F162+1,F162),IF(AND(B163=Данные!$B$7,NOT(ISBLANK(C163)),OR(A163=$A$1,A163=Данные!$C$9)),1,0))</f>
        <v>5</v>
      </c>
      <c r="G163" s="140" t="str">
        <f t="shared" si="25"/>
        <v>5.5</v>
      </c>
      <c r="H163" s="17" t="s">
        <v>186</v>
      </c>
      <c r="I163" s="20" t="s">
        <v>43</v>
      </c>
      <c r="J163" s="20" t="s">
        <v>34</v>
      </c>
      <c r="K163" s="10"/>
    </row>
    <row r="164" spans="1:11" ht="33.75">
      <c r="A164" s="135" t="str">
        <f t="shared" si="27"/>
        <v>ТМЦ</v>
      </c>
      <c r="B164" s="135" t="str">
        <f t="shared" si="27"/>
        <v>Да</v>
      </c>
      <c r="C164" s="16"/>
      <c r="D164" s="16"/>
      <c r="E164" s="11">
        <f t="shared" si="2"/>
        <v>5</v>
      </c>
      <c r="F164" s="168">
        <f>IF(E163=E162,IF(AND(B164=Данные!$B$7,NOT(ISBLANK(C164)),OR(A164=$A$1,A164=Данные!$C$9)),F163+1,F163),IF(AND(B164=Данные!$B$7,NOT(ISBLANK(C164)),OR(A164=$A$1,A164=Данные!$C$9)),1,0))</f>
        <v>5</v>
      </c>
      <c r="G164" s="140" t="str">
        <f t="shared" si="25"/>
        <v>5.5</v>
      </c>
      <c r="H164" s="17" t="s">
        <v>187</v>
      </c>
      <c r="I164" s="20" t="s">
        <v>25</v>
      </c>
      <c r="J164" s="20" t="s">
        <v>35</v>
      </c>
      <c r="K164" s="10"/>
    </row>
    <row r="165" spans="1:11">
      <c r="A165" s="135" t="str">
        <f t="shared" si="27"/>
        <v>ТМЦ</v>
      </c>
      <c r="B165" s="135" t="str">
        <f t="shared" si="27"/>
        <v>Да</v>
      </c>
      <c r="C165" s="16"/>
      <c r="D165" s="16"/>
      <c r="E165" s="11">
        <f t="shared" si="2"/>
        <v>5</v>
      </c>
      <c r="F165" s="168">
        <f>IF(E164=E163,IF(AND(B165=Данные!$B$7,NOT(ISBLANK(C165)),OR(A165=$A$1,A165=Данные!$C$9)),F164+1,F164),IF(AND(B165=Данные!$B$7,NOT(ISBLANK(C165)),OR(A165=$A$1,A165=Данные!$C$9)),1,0))</f>
        <v>5</v>
      </c>
      <c r="G165" s="140" t="str">
        <f t="shared" si="25"/>
        <v/>
      </c>
      <c r="H165" s="10"/>
      <c r="I165" s="17"/>
      <c r="J165" s="18" t="s">
        <v>143</v>
      </c>
      <c r="K165" s="10"/>
    </row>
    <row r="166" spans="1:11">
      <c r="A166" s="135" t="str">
        <f t="shared" si="27"/>
        <v>ТМЦ</v>
      </c>
      <c r="B166" s="135" t="str">
        <f t="shared" si="27"/>
        <v>Да</v>
      </c>
      <c r="C166" s="16"/>
      <c r="D166" s="16"/>
      <c r="E166" s="11">
        <f t="shared" si="2"/>
        <v>5</v>
      </c>
      <c r="F166" s="168">
        <f>IF(E165=E164,IF(AND(B166=Данные!$B$7,NOT(ISBLANK(C166)),OR(A166=$A$1,A166=Данные!$C$9)),F165+1,F165),IF(AND(B166=Данные!$B$7,NOT(ISBLANK(C166)),OR(A166=$A$1,A166=Данные!$C$9)),1,0))</f>
        <v>5</v>
      </c>
      <c r="G166" s="140" t="str">
        <f t="shared" si="25"/>
        <v/>
      </c>
      <c r="H166" s="10"/>
      <c r="I166" s="17"/>
      <c r="J166" s="18" t="s">
        <v>144</v>
      </c>
      <c r="K166" s="10"/>
    </row>
    <row r="167" spans="1:11" ht="13.9" customHeight="1">
      <c r="A167" s="135" t="s">
        <v>152</v>
      </c>
      <c r="B167" s="10"/>
      <c r="C167" s="140"/>
      <c r="D167" s="140"/>
      <c r="E167" s="12">
        <f>E166+1</f>
        <v>6</v>
      </c>
      <c r="F167" s="168">
        <f>IF(E166=E165,IF(AND(B167=Данные!$B$7,NOT(ISBLANK(C167)),OR(A167=$A$1,A167=Данные!$C$9)),F166+1,F166),IF(AND(B167=Данные!$B$7,NOT(ISBLANK(C167)),OR(A167=$A$1,A167=Данные!$C$9)),1,0))</f>
        <v>5</v>
      </c>
      <c r="G167" s="140">
        <f>IF(E167=E166,IF(ISBLANK(H167),"",CONCATENATE(E167,".",F167)),E167)</f>
        <v>6</v>
      </c>
      <c r="H167" s="19" t="s">
        <v>109</v>
      </c>
      <c r="I167" s="19"/>
      <c r="J167" s="19"/>
      <c r="K167" s="10"/>
    </row>
    <row r="168" spans="1:11" ht="33.75" hidden="1">
      <c r="A168" s="10" t="s">
        <v>152</v>
      </c>
      <c r="B168" s="10" t="s">
        <v>10</v>
      </c>
      <c r="C168" s="17" t="s">
        <v>47</v>
      </c>
      <c r="D168" s="17" t="s">
        <v>289</v>
      </c>
      <c r="E168" s="13">
        <f t="shared" si="2"/>
        <v>6</v>
      </c>
      <c r="F168" s="168">
        <f>IF(E167=E166,IF(AND(B168=Данные!$B$7,NOT(ISBLANK(C168)),OR(A168=$A$1,A168=Данные!$C$9)),F167+1,F167),IF(AND(B168=Данные!$B$7,NOT(ISBLANK(C168)),OR(A168=$A$1,A168=Данные!$C$9)),1,0))</f>
        <v>0</v>
      </c>
      <c r="G168" s="140" t="str">
        <f>IF(E168=E167,IF(ISBLANK(H168),"",CONCATENATE(E168,".",F168)),E168)</f>
        <v>6.0</v>
      </c>
      <c r="H168" s="20" t="s">
        <v>40</v>
      </c>
      <c r="I168" s="20" t="s">
        <v>25</v>
      </c>
      <c r="J168" s="20" t="s">
        <v>29</v>
      </c>
      <c r="K168" s="10"/>
    </row>
    <row r="169" spans="1:11" ht="13.9" hidden="1" customHeight="1">
      <c r="A169" s="135" t="str">
        <f t="shared" ref="A169:B173" si="28">A168</f>
        <v>общее</v>
      </c>
      <c r="B169" s="135" t="str">
        <f t="shared" si="28"/>
        <v>Нет</v>
      </c>
      <c r="C169" s="16"/>
      <c r="D169" s="16"/>
      <c r="E169" s="11">
        <f t="shared" si="2"/>
        <v>6</v>
      </c>
      <c r="F169" s="168">
        <f>IF(E168=E167,IF(AND(B169=Данные!$B$7,NOT(ISBLANK(C169)),OR(A169=$A$1,A169=Данные!$C$9)),F168+1,F168),IF(AND(B169=Данные!$B$7,NOT(ISBLANK(C169)),OR(A169=$A$1,A169=Данные!$C$9)),1,0))</f>
        <v>0</v>
      </c>
      <c r="G169" s="140" t="str">
        <f t="shared" si="25"/>
        <v/>
      </c>
      <c r="H169" s="10"/>
      <c r="I169" s="17"/>
      <c r="J169" s="18" t="s">
        <v>209</v>
      </c>
      <c r="K169" s="10"/>
    </row>
    <row r="170" spans="1:11" ht="13.9" hidden="1" customHeight="1">
      <c r="A170" s="135" t="str">
        <f t="shared" si="28"/>
        <v>общее</v>
      </c>
      <c r="B170" s="135" t="str">
        <f t="shared" si="28"/>
        <v>Нет</v>
      </c>
      <c r="C170" s="16"/>
      <c r="D170" s="16"/>
      <c r="E170" s="11">
        <f t="shared" si="2"/>
        <v>6</v>
      </c>
      <c r="F170" s="168">
        <f>IF(E169=E168,IF(AND(B170=Данные!$B$7,NOT(ISBLANK(C170)),OR(A170=$A$1,A170=Данные!$C$9)),F169+1,F169),IF(AND(B170=Данные!$B$7,NOT(ISBLANK(C170)),OR(A170=$A$1,A170=Данные!$C$9)),1,0))</f>
        <v>0</v>
      </c>
      <c r="G170" s="140" t="str">
        <f>IF(E170=E169,IF(ISBLANK(H170),"",CONCATENATE(E170,".",F170)),E170)</f>
        <v/>
      </c>
      <c r="H170" s="10"/>
      <c r="I170" s="17"/>
      <c r="J170" s="18" t="s">
        <v>56</v>
      </c>
      <c r="K170" s="10"/>
    </row>
    <row r="171" spans="1:11" ht="13.9" hidden="1" customHeight="1">
      <c r="A171" s="135" t="str">
        <f t="shared" si="28"/>
        <v>общее</v>
      </c>
      <c r="B171" s="135" t="str">
        <f t="shared" si="28"/>
        <v>Нет</v>
      </c>
      <c r="C171" s="16"/>
      <c r="D171" s="16"/>
      <c r="E171" s="11">
        <f t="shared" si="2"/>
        <v>6</v>
      </c>
      <c r="F171" s="168">
        <f>IF(E170=E169,IF(AND(B171=Данные!$B$7,NOT(ISBLANK(C171)),OR(A171=$A$1,A171=Данные!$C$9)),F170+1,F170),IF(AND(B171=Данные!$B$7,NOT(ISBLANK(C171)),OR(A171=$A$1,A171=Данные!$C$9)),1,0))</f>
        <v>0</v>
      </c>
      <c r="G171" s="140" t="str">
        <f t="shared" si="25"/>
        <v/>
      </c>
      <c r="H171" s="10"/>
      <c r="I171" s="17"/>
      <c r="J171" s="18" t="s">
        <v>5</v>
      </c>
      <c r="K171" s="10"/>
    </row>
    <row r="172" spans="1:11" ht="13.9" hidden="1" customHeight="1">
      <c r="A172" s="135" t="str">
        <f t="shared" si="28"/>
        <v>общее</v>
      </c>
      <c r="B172" s="135" t="str">
        <f t="shared" si="28"/>
        <v>Нет</v>
      </c>
      <c r="C172" s="16"/>
      <c r="D172" s="16"/>
      <c r="E172" s="11">
        <f t="shared" si="2"/>
        <v>6</v>
      </c>
      <c r="F172" s="168">
        <f>IF(E171=E170,IF(AND(B172=Данные!$B$7,NOT(ISBLANK(C172)),OR(A172=$A$1,A172=Данные!$C$9)),F171+1,F171),IF(AND(B172=Данные!$B$7,NOT(ISBLANK(C172)),OR(A172=$A$1,A172=Данные!$C$9)),1,0))</f>
        <v>0</v>
      </c>
      <c r="G172" s="140" t="str">
        <f t="shared" si="25"/>
        <v/>
      </c>
      <c r="H172" s="10"/>
      <c r="I172" s="17"/>
      <c r="J172" s="18" t="s">
        <v>6</v>
      </c>
      <c r="K172" s="10"/>
    </row>
    <row r="173" spans="1:11" ht="13.9" hidden="1" customHeight="1">
      <c r="A173" s="135" t="str">
        <f t="shared" si="28"/>
        <v>общее</v>
      </c>
      <c r="B173" s="135" t="str">
        <f t="shared" si="28"/>
        <v>Нет</v>
      </c>
      <c r="C173" s="16"/>
      <c r="D173" s="16"/>
      <c r="E173" s="11">
        <f t="shared" si="2"/>
        <v>6</v>
      </c>
      <c r="F173" s="168">
        <f>IF(E172=E171,IF(AND(B173=Данные!$B$7,NOT(ISBLANK(C173)),OR(A173=$A$1,A173=Данные!$C$9)),F172+1,F172),IF(AND(B173=Данные!$B$7,NOT(ISBLANK(C173)),OR(A173=$A$1,A173=Данные!$C$9)),1,0))</f>
        <v>0</v>
      </c>
      <c r="G173" s="140" t="str">
        <f t="shared" si="25"/>
        <v/>
      </c>
      <c r="H173" s="10"/>
      <c r="I173" s="17"/>
      <c r="J173" s="18" t="s">
        <v>7</v>
      </c>
      <c r="K173" s="10"/>
    </row>
    <row r="174" spans="1:11" ht="45">
      <c r="A174" s="10" t="s">
        <v>151</v>
      </c>
      <c r="B174" s="10" t="s">
        <v>9</v>
      </c>
      <c r="C174" s="17" t="s">
        <v>47</v>
      </c>
      <c r="D174" s="17" t="s">
        <v>289</v>
      </c>
      <c r="E174" s="13">
        <f>E173</f>
        <v>6</v>
      </c>
      <c r="F174" s="168">
        <f>IF(E173=E172,IF(AND(B174=Данные!$B$7,NOT(ISBLANK(C174)),OR(A174=$A$1,A174=Данные!$C$9)),F173+1,F173),IF(AND(B174=Данные!$B$7,NOT(ISBLANK(C174)),OR(A174=$A$1,A174=Данные!$C$9)),1,0))</f>
        <v>1</v>
      </c>
      <c r="G174" s="140" t="str">
        <f>IF(E174=E173,IF(ISBLANK(H174),"",CONCATENATE(E174,".",F174)),E174)</f>
        <v>6.1</v>
      </c>
      <c r="H174" s="20" t="s">
        <v>328</v>
      </c>
      <c r="I174" s="20" t="s">
        <v>277</v>
      </c>
      <c r="J174" s="219" t="s">
        <v>115</v>
      </c>
      <c r="K174" s="10"/>
    </row>
    <row r="175" spans="1:11" ht="33.75">
      <c r="A175" s="135" t="str">
        <f>A174</f>
        <v>ТМЦ</v>
      </c>
      <c r="B175" s="135" t="str">
        <f>B174</f>
        <v>Да</v>
      </c>
      <c r="C175" s="16"/>
      <c r="D175" s="16"/>
      <c r="E175" s="11">
        <f t="shared" si="2"/>
        <v>6</v>
      </c>
      <c r="F175" s="168">
        <f>IF(E174=E173,IF(AND(B175=Данные!$B$7,NOT(ISBLANK(C175)),OR(A175=$A$1,A175=Данные!$C$9)),F174+1,F174),IF(AND(B175=Данные!$B$7,NOT(ISBLANK(C175)),OR(A175=$A$1,A175=Данные!$C$9)),1,0))</f>
        <v>1</v>
      </c>
      <c r="G175" s="140" t="str">
        <f t="shared" si="3"/>
        <v/>
      </c>
      <c r="H175" s="18"/>
      <c r="I175" s="17"/>
      <c r="J175" s="18" t="s">
        <v>278</v>
      </c>
      <c r="K175" s="10"/>
    </row>
    <row r="176" spans="1:11" ht="33.75">
      <c r="A176" s="135" t="str">
        <f>A175</f>
        <v>ТМЦ</v>
      </c>
      <c r="B176" s="135" t="str">
        <f>B175</f>
        <v>Да</v>
      </c>
      <c r="C176" s="16"/>
      <c r="D176" s="16"/>
      <c r="E176" s="11">
        <f t="shared" si="2"/>
        <v>6</v>
      </c>
      <c r="F176" s="168">
        <f>IF(E175=E174,IF(AND(B176=Данные!$B$7,NOT(ISBLANK(C176)),OR(A176=$A$1,A176=Данные!$C$9)),F175+1,F175),IF(AND(B176=Данные!$B$7,NOT(ISBLANK(C176)),OR(A176=$A$1,A176=Данные!$C$9)),1,0))</f>
        <v>1</v>
      </c>
      <c r="G176" s="140" t="str">
        <f t="shared" si="3"/>
        <v/>
      </c>
      <c r="H176" s="18"/>
      <c r="I176" s="17"/>
      <c r="J176" s="18" t="s">
        <v>279</v>
      </c>
      <c r="K176" s="10"/>
    </row>
    <row r="177" spans="1:11" ht="90">
      <c r="A177" s="10" t="s">
        <v>152</v>
      </c>
      <c r="B177" s="10" t="s">
        <v>9</v>
      </c>
      <c r="C177" s="17" t="s">
        <v>47</v>
      </c>
      <c r="D177" s="17" t="s">
        <v>289</v>
      </c>
      <c r="E177" s="13">
        <f t="shared" si="2"/>
        <v>6</v>
      </c>
      <c r="F177" s="168">
        <f>IF(E176=E175,IF(AND(B177=Данные!$B$7,NOT(ISBLANK(C177)),OR(A177=$A$1,A177=Данные!$C$9)),F176+1,F176),IF(AND(B177=Данные!$B$7,NOT(ISBLANK(C177)),OR(A177=$A$1,A177=Данные!$C$9)),1,0))</f>
        <v>2</v>
      </c>
      <c r="G177" s="140" t="str">
        <f t="shared" si="3"/>
        <v>6.2</v>
      </c>
      <c r="H177" s="20" t="s">
        <v>21</v>
      </c>
      <c r="I177" s="20" t="s">
        <v>223</v>
      </c>
      <c r="J177" s="20" t="s">
        <v>36</v>
      </c>
      <c r="K177" s="26">
        <v>8</v>
      </c>
    </row>
    <row r="178" spans="1:11">
      <c r="A178" s="135" t="str">
        <f>A177</f>
        <v>общее</v>
      </c>
      <c r="B178" s="135" t="str">
        <f>B177</f>
        <v>Да</v>
      </c>
      <c r="C178" s="16"/>
      <c r="D178" s="16"/>
      <c r="E178" s="11">
        <f t="shared" si="2"/>
        <v>6</v>
      </c>
      <c r="F178" s="168">
        <f>IF(E177=E176,IF(AND(B178=Данные!$B$7,NOT(ISBLANK(C178)),OR(A178=$A$1,A178=Данные!$C$9)),F177+1,F177),IF(AND(B178=Данные!$B$7,NOT(ISBLANK(C178)),OR(A178=$A$1,A178=Данные!$C$9)),1,0))</f>
        <v>2</v>
      </c>
      <c r="G178" s="140" t="str">
        <f t="shared" si="3"/>
        <v/>
      </c>
      <c r="H178" s="18"/>
      <c r="I178" s="17"/>
      <c r="J178" s="18" t="str">
        <f>"менее "&amp;K177&amp;" чел."</f>
        <v>менее 8 чел.</v>
      </c>
      <c r="K178" s="10"/>
    </row>
    <row r="179" spans="1:11">
      <c r="A179" s="135" t="str">
        <f>A178</f>
        <v>общее</v>
      </c>
      <c r="B179" s="135" t="str">
        <f>B178</f>
        <v>Да</v>
      </c>
      <c r="C179" s="16"/>
      <c r="D179" s="16"/>
      <c r="E179" s="11">
        <f t="shared" si="2"/>
        <v>6</v>
      </c>
      <c r="F179" s="168">
        <f>IF(E178=E177,IF(AND(B179=Данные!$B$7,NOT(ISBLANK(C179)),OR(A179=$A$1,A179=Данные!$C$9)),F178+1,F178),IF(AND(B179=Данные!$B$7,NOT(ISBLANK(C179)),OR(A179=$A$1,A179=Данные!$C$9)),1,0))</f>
        <v>2</v>
      </c>
      <c r="G179" s="140" t="str">
        <f t="shared" si="3"/>
        <v/>
      </c>
      <c r="H179" s="18"/>
      <c r="I179" s="17"/>
      <c r="J179" s="18" t="str">
        <f>K177&amp;" или более чел."</f>
        <v>8 или более чел.</v>
      </c>
      <c r="K179" s="10"/>
    </row>
    <row r="180" spans="1:11" ht="78.75">
      <c r="A180" s="10" t="s">
        <v>152</v>
      </c>
      <c r="B180" s="10" t="s">
        <v>9</v>
      </c>
      <c r="C180" s="17" t="s">
        <v>47</v>
      </c>
      <c r="D180" s="17" t="s">
        <v>289</v>
      </c>
      <c r="E180" s="13">
        <f t="shared" si="2"/>
        <v>6</v>
      </c>
      <c r="F180" s="168">
        <f>IF(E179=E178,IF(AND(B180=Данные!$B$7,NOT(ISBLANK(C180)),OR(A180=$A$1,A180=Данные!$C$9)),F179+1,F179),IF(AND(B180=Данные!$B$7,NOT(ISBLANK(C180)),OR(A180=$A$1,A180=Данные!$C$9)),1,0))</f>
        <v>3</v>
      </c>
      <c r="G180" s="140" t="str">
        <f t="shared" si="3"/>
        <v>6.3</v>
      </c>
      <c r="H180" s="20" t="s">
        <v>351</v>
      </c>
      <c r="I180" s="20" t="s">
        <v>352</v>
      </c>
      <c r="J180" s="20" t="s">
        <v>37</v>
      </c>
      <c r="K180" s="26">
        <v>4</v>
      </c>
    </row>
    <row r="181" spans="1:11">
      <c r="A181" s="135" t="str">
        <f>A180</f>
        <v>общее</v>
      </c>
      <c r="B181" s="135" t="str">
        <f>B180</f>
        <v>Да</v>
      </c>
      <c r="C181" s="16"/>
      <c r="D181" s="16"/>
      <c r="E181" s="11">
        <f t="shared" si="2"/>
        <v>6</v>
      </c>
      <c r="F181" s="168">
        <f>IF(E180=E179,IF(AND(B181=Данные!$B$7,NOT(ISBLANK(C181)),OR(A181=$A$1,A181=Данные!$C$9)),F180+1,F180),IF(AND(B181=Данные!$B$7,NOT(ISBLANK(C181)),OR(A181=$A$1,A181=Данные!$C$9)),1,0))</f>
        <v>3</v>
      </c>
      <c r="G181" s="140">
        <f>IF(E181=E155,IF(ISBLANK(H181),"",CONCATENATE(E181,".",F181)),E181)</f>
        <v>6</v>
      </c>
      <c r="H181" s="18"/>
      <c r="I181" s="17"/>
      <c r="J181" s="18" t="str">
        <f>"менее "&amp;K180&amp;" чел."</f>
        <v>менее 4 чел.</v>
      </c>
      <c r="K181" s="10"/>
    </row>
    <row r="182" spans="1:11">
      <c r="A182" s="135" t="str">
        <f>A181</f>
        <v>общее</v>
      </c>
      <c r="B182" s="135" t="str">
        <f>B181</f>
        <v>Да</v>
      </c>
      <c r="C182" s="16"/>
      <c r="D182" s="16"/>
      <c r="E182" s="11">
        <f t="shared" si="2"/>
        <v>6</v>
      </c>
      <c r="F182" s="168">
        <f>IF(E181=E180,IF(AND(B182=Данные!$B$7,NOT(ISBLANK(C182)),OR(A182=$A$1,A182=Данные!$C$9)),F181+1,F181),IF(AND(B182=Данные!$B$7,NOT(ISBLANK(C182)),OR(A182=$A$1,A182=Данные!$C$9)),1,0))</f>
        <v>3</v>
      </c>
      <c r="G182" s="140" t="str">
        <f t="shared" si="3"/>
        <v/>
      </c>
      <c r="H182" s="18"/>
      <c r="I182" s="17"/>
      <c r="J182" s="18" t="str">
        <f>K180&amp;" или более чел."</f>
        <v>4 или более чел.</v>
      </c>
      <c r="K182" s="10"/>
    </row>
    <row r="183" spans="1:11" ht="168.75" hidden="1">
      <c r="A183" s="10" t="s">
        <v>152</v>
      </c>
      <c r="B183" s="10" t="s">
        <v>10</v>
      </c>
      <c r="C183" s="17" t="s">
        <v>47</v>
      </c>
      <c r="D183" s="17" t="s">
        <v>289</v>
      </c>
      <c r="E183" s="13">
        <f t="shared" si="2"/>
        <v>6</v>
      </c>
      <c r="F183" s="168">
        <f>IF(E182=E181,IF(AND(B183=Данные!$B$7,NOT(ISBLANK(C183)),OR(A183=$A$1,A183=Данные!$C$9)),F182+1,F182),IF(AND(B183=Данные!$B$7,NOT(ISBLANK(C183)),OR(A183=$A$1,A183=Данные!$C$9)),1,0))</f>
        <v>3</v>
      </c>
      <c r="G183" s="140" t="str">
        <f t="shared" si="3"/>
        <v>6.3</v>
      </c>
      <c r="H183" s="20" t="s">
        <v>219</v>
      </c>
      <c r="I183" s="20" t="s">
        <v>224</v>
      </c>
      <c r="J183" s="20" t="s">
        <v>38</v>
      </c>
      <c r="K183" s="24" t="s">
        <v>267</v>
      </c>
    </row>
    <row r="184" spans="1:11" ht="22.5" hidden="1">
      <c r="A184" s="135" t="str">
        <f>A183</f>
        <v>общее</v>
      </c>
      <c r="B184" s="135" t="str">
        <f>B183</f>
        <v>Нет</v>
      </c>
      <c r="C184" s="16"/>
      <c r="D184" s="16"/>
      <c r="E184" s="11">
        <f t="shared" si="2"/>
        <v>6</v>
      </c>
      <c r="F184" s="168">
        <f>IF(E183=E182,IF(AND(B184=Данные!$B$7,NOT(ISBLANK(C184)),OR(A184=$A$1,A184=Данные!$C$9)),F183+1,F183),IF(AND(B184=Данные!$B$7,NOT(ISBLANK(C184)),OR(A184=$A$1,A184=Данные!$C$9)),1,0))</f>
        <v>3</v>
      </c>
      <c r="G184" s="140" t="str">
        <f t="shared" si="3"/>
        <v/>
      </c>
      <c r="H184" s="18"/>
      <c r="I184" s="17"/>
      <c r="J184" s="18" t="str">
        <f>"менее "&amp;K183&amp;" чел."</f>
        <v>менее УКАЗАТЬ ЧИСЛО чел.</v>
      </c>
      <c r="K184" s="10"/>
    </row>
    <row r="185" spans="1:11" ht="33.75" hidden="1">
      <c r="A185" s="135" t="str">
        <f>A184</f>
        <v>общее</v>
      </c>
      <c r="B185" s="135" t="str">
        <f>B184</f>
        <v>Нет</v>
      </c>
      <c r="C185" s="16"/>
      <c r="D185" s="16"/>
      <c r="E185" s="11">
        <f t="shared" si="2"/>
        <v>6</v>
      </c>
      <c r="F185" s="168">
        <f>IF(E184=E183,IF(AND(B185=Данные!$B$7,NOT(ISBLANK(C185)),OR(A185=$A$1,A185=Данные!$C$9)),F184+1,F184),IF(AND(B185=Данные!$B$7,NOT(ISBLANK(C185)),OR(A185=$A$1,A185=Данные!$C$9)),1,0))</f>
        <v>3</v>
      </c>
      <c r="G185" s="140" t="str">
        <f t="shared" si="3"/>
        <v/>
      </c>
      <c r="H185" s="18"/>
      <c r="I185" s="17"/>
      <c r="J185" s="18" t="str">
        <f>K183&amp;" или более чел."</f>
        <v>УКАЗАТЬ ЧИСЛО или более чел.</v>
      </c>
      <c r="K185" s="10"/>
    </row>
    <row r="186" spans="1:11" ht="135">
      <c r="A186" s="10" t="s">
        <v>152</v>
      </c>
      <c r="B186" s="10" t="s">
        <v>9</v>
      </c>
      <c r="C186" s="17" t="s">
        <v>47</v>
      </c>
      <c r="D186" s="17" t="s">
        <v>289</v>
      </c>
      <c r="E186" s="13">
        <f t="shared" si="2"/>
        <v>6</v>
      </c>
      <c r="F186" s="168">
        <f>IF(E185=E184,IF(AND(B186=Данные!$B$7,NOT(ISBLANK(C186)),OR(A186=$A$1,A186=Данные!$C$9)),F185+1,F185),IF(AND(B186=Данные!$B$7,NOT(ISBLANK(C186)),OR(A186=$A$1,A186=Данные!$C$9)),1,0))</f>
        <v>4</v>
      </c>
      <c r="G186" s="140" t="str">
        <f t="shared" si="3"/>
        <v>6.4</v>
      </c>
      <c r="H186" s="20" t="s">
        <v>220</v>
      </c>
      <c r="I186" s="20" t="s">
        <v>225</v>
      </c>
      <c r="J186" s="20" t="s">
        <v>39</v>
      </c>
      <c r="K186" s="26">
        <v>2</v>
      </c>
    </row>
    <row r="187" spans="1:11">
      <c r="A187" s="135" t="str">
        <f>A186</f>
        <v>общее</v>
      </c>
      <c r="B187" s="135" t="str">
        <f>B186</f>
        <v>Да</v>
      </c>
      <c r="C187" s="16"/>
      <c r="D187" s="16"/>
      <c r="E187" s="11">
        <f t="shared" si="2"/>
        <v>6</v>
      </c>
      <c r="F187" s="168">
        <f>IF(E186=E185,IF(AND(B187=Данные!$B$7,NOT(ISBLANK(C187)),OR(A187=$A$1,A187=Данные!$C$9)),F186+1,F186),IF(AND(B187=Данные!$B$7,NOT(ISBLANK(C187)),OR(A187=$A$1,A187=Данные!$C$9)),1,0))</f>
        <v>4</v>
      </c>
      <c r="G187" s="140" t="str">
        <f t="shared" si="3"/>
        <v/>
      </c>
      <c r="H187" s="18"/>
      <c r="I187" s="17"/>
      <c r="J187" s="18" t="str">
        <f>"менее "&amp;K186&amp;" чел."</f>
        <v>менее 2 чел.</v>
      </c>
      <c r="K187" s="10"/>
    </row>
    <row r="188" spans="1:11">
      <c r="A188" s="135" t="str">
        <f>A187</f>
        <v>общее</v>
      </c>
      <c r="B188" s="135" t="str">
        <f>B187</f>
        <v>Да</v>
      </c>
      <c r="C188" s="16"/>
      <c r="D188" s="16"/>
      <c r="E188" s="11">
        <f t="shared" si="2"/>
        <v>6</v>
      </c>
      <c r="F188" s="168">
        <f>IF(E187=E186,IF(AND(B188=Данные!$B$7,NOT(ISBLANK(C188)),OR(A188=$A$1,A188=Данные!$C$9)),F187+1,F187),IF(AND(B188=Данные!$B$7,NOT(ISBLANK(C188)),OR(A188=$A$1,A188=Данные!$C$9)),1,0))</f>
        <v>4</v>
      </c>
      <c r="G188" s="140" t="str">
        <f t="shared" si="3"/>
        <v/>
      </c>
      <c r="H188" s="18"/>
      <c r="I188" s="17"/>
      <c r="J188" s="18" t="str">
        <f>K186&amp;" или более чел."</f>
        <v>2 или более чел.</v>
      </c>
      <c r="K188" s="10"/>
    </row>
    <row r="189" spans="1:11" ht="33.75">
      <c r="A189" s="10" t="s">
        <v>152</v>
      </c>
      <c r="B189" s="10" t="s">
        <v>9</v>
      </c>
      <c r="C189" s="17" t="s">
        <v>47</v>
      </c>
      <c r="D189" s="17" t="s">
        <v>289</v>
      </c>
      <c r="E189" s="13">
        <f t="shared" si="2"/>
        <v>6</v>
      </c>
      <c r="F189" s="168">
        <f>IF(E188=E187,IF(AND(B189=Данные!$B$7,NOT(ISBLANK(C189)),OR(A189=$A$1,A189=Данные!$C$9)),F188+1,F188),IF(AND(B189=Данные!$B$7,NOT(ISBLANK(C189)),OR(A189=$A$1,A189=Данные!$C$9)),1,0))</f>
        <v>5</v>
      </c>
      <c r="G189" s="140" t="str">
        <f t="shared" ref="G189:G279" si="29">IF(E189=E188,IF(ISBLANK(H189),"",CONCATENATE(E189,".",F189)),E189)</f>
        <v>6.5</v>
      </c>
      <c r="H189" s="20" t="s">
        <v>354</v>
      </c>
      <c r="I189" s="20" t="s">
        <v>25</v>
      </c>
      <c r="J189" s="20" t="s">
        <v>30</v>
      </c>
      <c r="K189" s="26">
        <v>4</v>
      </c>
    </row>
    <row r="190" spans="1:11">
      <c r="A190" s="135" t="str">
        <f>A189</f>
        <v>общее</v>
      </c>
      <c r="B190" s="135" t="str">
        <f>B189</f>
        <v>Да</v>
      </c>
      <c r="C190" s="16"/>
      <c r="D190" s="16"/>
      <c r="E190" s="11">
        <f t="shared" si="2"/>
        <v>6</v>
      </c>
      <c r="F190" s="168">
        <f>IF(E189=E188,IF(AND(B190=Данные!$B$7,NOT(ISBLANK(C190)),OR(A190=$A$1,A190=Данные!$C$9)),F189+1,F189),IF(AND(B190=Данные!$B$7,NOT(ISBLANK(C190)),OR(A190=$A$1,A190=Данные!$C$9)),1,0))</f>
        <v>5</v>
      </c>
      <c r="G190" s="140" t="str">
        <f t="shared" si="29"/>
        <v/>
      </c>
      <c r="H190" s="18"/>
      <c r="I190" s="17"/>
      <c r="J190" s="18" t="str">
        <f>"менее "&amp;K189&amp;" ед."</f>
        <v>менее 4 ед.</v>
      </c>
      <c r="K190" s="10"/>
    </row>
    <row r="191" spans="1:11">
      <c r="A191" s="135" t="str">
        <f>A190</f>
        <v>общее</v>
      </c>
      <c r="B191" s="135" t="str">
        <f>B190</f>
        <v>Да</v>
      </c>
      <c r="C191" s="16"/>
      <c r="D191" s="16"/>
      <c r="E191" s="11">
        <f t="shared" ref="E191:E281" si="30">E190</f>
        <v>6</v>
      </c>
      <c r="F191" s="168">
        <f>IF(E190=E189,IF(AND(B191=Данные!$B$7,NOT(ISBLANK(C191)),OR(A191=$A$1,A191=Данные!$C$9)),F190+1,F190),IF(AND(B191=Данные!$B$7,NOT(ISBLANK(C191)),OR(A191=$A$1,A191=Данные!$C$9)),1,0))</f>
        <v>5</v>
      </c>
      <c r="G191" s="140" t="str">
        <f t="shared" si="29"/>
        <v/>
      </c>
      <c r="H191" s="18"/>
      <c r="I191" s="17"/>
      <c r="J191" s="18" t="str">
        <f>K189&amp;" или более ед."</f>
        <v>4 или более ед.</v>
      </c>
      <c r="K191" s="10"/>
    </row>
    <row r="192" spans="1:11" ht="135" hidden="1">
      <c r="A192" s="10" t="s">
        <v>152</v>
      </c>
      <c r="B192" s="10" t="s">
        <v>10</v>
      </c>
      <c r="C192" s="17" t="s">
        <v>47</v>
      </c>
      <c r="D192" s="17" t="s">
        <v>289</v>
      </c>
      <c r="E192" s="13">
        <f t="shared" si="30"/>
        <v>6</v>
      </c>
      <c r="F192" s="168">
        <f>IF(E191=E190,IF(AND(B192=Данные!$B$7,NOT(ISBLANK(C192)),OR(A192=$A$1,A192=Данные!$C$9)),F191+1,F191),IF(AND(B192=Данные!$B$7,NOT(ISBLANK(C192)),OR(A192=$A$1,A192=Данные!$C$9)),1,0))</f>
        <v>5</v>
      </c>
      <c r="G192" s="140" t="str">
        <f t="shared" si="29"/>
        <v>6.5</v>
      </c>
      <c r="H192" s="20" t="s">
        <v>321</v>
      </c>
      <c r="I192" s="20" t="s">
        <v>322</v>
      </c>
      <c r="J192" s="20" t="s">
        <v>41</v>
      </c>
      <c r="K192" s="10"/>
    </row>
    <row r="193" spans="1:11" hidden="1">
      <c r="A193" s="135" t="str">
        <f>A192</f>
        <v>общее</v>
      </c>
      <c r="B193" s="135" t="str">
        <f>B192</f>
        <v>Нет</v>
      </c>
      <c r="C193" s="16"/>
      <c r="D193" s="16"/>
      <c r="E193" s="11">
        <f t="shared" si="30"/>
        <v>6</v>
      </c>
      <c r="F193" s="168">
        <f>IF(E192=E191,IF(AND(B193=Данные!$B$7,NOT(ISBLANK(C193)),OR(A193=$A$1,A193=Данные!$C$9)),F192+1,F192),IF(AND(B193=Данные!$B$7,NOT(ISBLANK(C193)),OR(A193=$A$1,A193=Данные!$C$9)),1,0))</f>
        <v>5</v>
      </c>
      <c r="G193" s="140" t="str">
        <f t="shared" si="29"/>
        <v/>
      </c>
      <c r="H193" s="10"/>
      <c r="I193" s="17"/>
      <c r="J193" s="18" t="s">
        <v>9</v>
      </c>
      <c r="K193" s="10"/>
    </row>
    <row r="194" spans="1:11" hidden="1">
      <c r="A194" s="135" t="str">
        <f>A193</f>
        <v>общее</v>
      </c>
      <c r="B194" s="135" t="str">
        <f>B193</f>
        <v>Нет</v>
      </c>
      <c r="C194" s="16"/>
      <c r="D194" s="16"/>
      <c r="E194" s="11">
        <f t="shared" si="30"/>
        <v>6</v>
      </c>
      <c r="F194" s="168">
        <f>IF(E193=E192,IF(AND(B194=Данные!$B$7,NOT(ISBLANK(C194)),OR(A194=$A$1,A194=Данные!$C$9)),F193+1,F193),IF(AND(B194=Данные!$B$7,NOT(ISBLANK(C194)),OR(A194=$A$1,A194=Данные!$C$9)),1,0))</f>
        <v>5</v>
      </c>
      <c r="G194" s="140" t="str">
        <f t="shared" si="29"/>
        <v/>
      </c>
      <c r="H194" s="10"/>
      <c r="I194" s="17"/>
      <c r="J194" s="18" t="s">
        <v>10</v>
      </c>
      <c r="K194" s="10"/>
    </row>
    <row r="195" spans="1:11" ht="123.75" hidden="1">
      <c r="A195" s="10" t="s">
        <v>152</v>
      </c>
      <c r="B195" s="10" t="s">
        <v>10</v>
      </c>
      <c r="C195" s="17" t="s">
        <v>47</v>
      </c>
      <c r="D195" s="17" t="s">
        <v>289</v>
      </c>
      <c r="E195" s="13">
        <f t="shared" si="30"/>
        <v>6</v>
      </c>
      <c r="F195" s="168">
        <f>IF(E194=E193,IF(AND(B195=Данные!$B$7,NOT(ISBLANK(C195)),OR(A195=$A$1,A195=Данные!$C$9)),F194+1,F194),IF(AND(B195=Данные!$B$7,NOT(ISBLANK(C195)),OR(A195=$A$1,A195=Данные!$C$9)),1,0))</f>
        <v>5</v>
      </c>
      <c r="G195" s="140" t="str">
        <f t="shared" si="29"/>
        <v>6.5</v>
      </c>
      <c r="H195" s="20" t="s">
        <v>55</v>
      </c>
      <c r="I195" s="20" t="s">
        <v>228</v>
      </c>
      <c r="J195" s="20" t="s">
        <v>42</v>
      </c>
      <c r="K195" s="10"/>
    </row>
    <row r="196" spans="1:11" hidden="1">
      <c r="A196" s="135" t="str">
        <f>A195</f>
        <v>общее</v>
      </c>
      <c r="B196" s="135" t="str">
        <f>B195</f>
        <v>Нет</v>
      </c>
      <c r="C196" s="16"/>
      <c r="D196" s="16"/>
      <c r="E196" s="11">
        <f t="shared" si="30"/>
        <v>6</v>
      </c>
      <c r="F196" s="168">
        <f>IF(E195=E194,IF(AND(B196=Данные!$B$7,NOT(ISBLANK(C196)),OR(A196=$A$1,A196=Данные!$C$9)),F195+1,F195),IF(AND(B196=Данные!$B$7,NOT(ISBLANK(C196)),OR(A196=$A$1,A196=Данные!$C$9)),1,0))</f>
        <v>5</v>
      </c>
      <c r="G196" s="140" t="str">
        <f t="shared" si="29"/>
        <v/>
      </c>
      <c r="H196" s="10"/>
      <c r="I196" s="17"/>
      <c r="J196" s="18" t="s">
        <v>9</v>
      </c>
      <c r="K196" s="10"/>
    </row>
    <row r="197" spans="1:11" hidden="1">
      <c r="A197" s="135" t="str">
        <f>A196</f>
        <v>общее</v>
      </c>
      <c r="B197" s="135" t="str">
        <f>B196</f>
        <v>Нет</v>
      </c>
      <c r="C197" s="16"/>
      <c r="D197" s="16"/>
      <c r="E197" s="11">
        <f t="shared" si="30"/>
        <v>6</v>
      </c>
      <c r="F197" s="168">
        <f>IF(E196=E195,IF(AND(B197=Данные!$B$7,NOT(ISBLANK(C197)),OR(A197=$A$1,A197=Данные!$C$9)),F196+1,F196),IF(AND(B197=Данные!$B$7,NOT(ISBLANK(C197)),OR(A197=$A$1,A197=Данные!$C$9)),1,0))</f>
        <v>5</v>
      </c>
      <c r="G197" s="140" t="str">
        <f t="shared" si="29"/>
        <v/>
      </c>
      <c r="H197" s="10"/>
      <c r="I197" s="17"/>
      <c r="J197" s="18" t="s">
        <v>10</v>
      </c>
      <c r="K197" s="10"/>
    </row>
    <row r="198" spans="1:11" ht="13.9" customHeight="1">
      <c r="A198" s="135" t="s">
        <v>152</v>
      </c>
      <c r="B198" s="10"/>
      <c r="C198" s="140"/>
      <c r="D198" s="140"/>
      <c r="E198" s="12">
        <f>E197+1</f>
        <v>7</v>
      </c>
      <c r="F198" s="168">
        <f>IF(E197=E196,IF(AND(B198=Данные!$B$7,NOT(ISBLANK(C198)),OR(A198=$A$1,A198=Данные!$C$9)),F197+1,F197),IF(AND(B198=Данные!$B$7,NOT(ISBLANK(C198)),OR(A198=$A$1,A198=Данные!$C$9)),1,0))</f>
        <v>5</v>
      </c>
      <c r="G198" s="140">
        <f t="shared" si="29"/>
        <v>7</v>
      </c>
      <c r="H198" s="19" t="s">
        <v>1</v>
      </c>
      <c r="I198" s="19"/>
      <c r="J198" s="19"/>
      <c r="K198" s="10"/>
    </row>
    <row r="199" spans="1:11" ht="33.75">
      <c r="A199" s="10" t="s">
        <v>152</v>
      </c>
      <c r="B199" s="10" t="s">
        <v>9</v>
      </c>
      <c r="C199" s="17" t="s">
        <v>47</v>
      </c>
      <c r="D199" s="17" t="s">
        <v>289</v>
      </c>
      <c r="E199" s="13">
        <f t="shared" si="30"/>
        <v>7</v>
      </c>
      <c r="F199" s="168">
        <f>IF(E198=E197,IF(AND(B199=Данные!$B$7,NOT(ISBLANK(C199)),OR(A199=$A$1,A199=Данные!$C$9)),F198+1,F198),IF(AND(B199=Данные!$B$7,NOT(ISBLANK(C199)),OR(A199=$A$1,A199=Данные!$C$9)),1,0))</f>
        <v>1</v>
      </c>
      <c r="G199" s="140" t="str">
        <f t="shared" si="29"/>
        <v>7.1</v>
      </c>
      <c r="H199" s="14" t="s">
        <v>3</v>
      </c>
      <c r="I199" s="14" t="s">
        <v>25</v>
      </c>
      <c r="J199" s="14" t="s">
        <v>31</v>
      </c>
      <c r="K199" s="10"/>
    </row>
    <row r="200" spans="1:11" ht="13.9" customHeight="1">
      <c r="A200" s="135" t="str">
        <f t="shared" ref="A200:B203" si="31">A199</f>
        <v>общее</v>
      </c>
      <c r="B200" s="135" t="str">
        <f t="shared" si="31"/>
        <v>Да</v>
      </c>
      <c r="C200" s="16"/>
      <c r="D200" s="16"/>
      <c r="E200" s="11">
        <f t="shared" si="30"/>
        <v>7</v>
      </c>
      <c r="F200" s="168">
        <f>IF(E199=E198,IF(AND(B200=Данные!$B$7,NOT(ISBLANK(C200)),OR(A200=$A$1,A200=Данные!$C$9)),F199+1,F199),IF(AND(B200=Данные!$B$7,NOT(ISBLANK(C200)),OR(A200=$A$1,A200=Данные!$C$9)),1,0))</f>
        <v>1</v>
      </c>
      <c r="G200" s="140" t="str">
        <f t="shared" si="29"/>
        <v/>
      </c>
      <c r="H200" s="10"/>
      <c r="I200" s="17"/>
      <c r="J200" s="18" t="s">
        <v>56</v>
      </c>
      <c r="K200" s="10"/>
    </row>
    <row r="201" spans="1:11" ht="13.9" customHeight="1">
      <c r="A201" s="135" t="str">
        <f>A200</f>
        <v>общее</v>
      </c>
      <c r="B201" s="135" t="str">
        <f>B200</f>
        <v>Да</v>
      </c>
      <c r="C201" s="16"/>
      <c r="D201" s="16"/>
      <c r="E201" s="11">
        <f>E200</f>
        <v>7</v>
      </c>
      <c r="F201" s="168">
        <f>IF(E200=E199,IF(AND(B201=Данные!$B$7,NOT(ISBLANK(C201)),OR(A201=$A$1,A201=Данные!$C$9)),F200+1,F200),IF(AND(B201=Данные!$B$7,NOT(ISBLANK(C201)),OR(A201=$A$1,A201=Данные!$C$9)),1,0))</f>
        <v>1</v>
      </c>
      <c r="G201" s="140" t="str">
        <f>IF(E201=E200,IF(ISBLANK(H201),"",CONCATENATE(E201,".",F201)),E201)</f>
        <v/>
      </c>
      <c r="H201" s="10"/>
      <c r="I201" s="17"/>
      <c r="J201" s="18" t="s">
        <v>5</v>
      </c>
      <c r="K201" s="10"/>
    </row>
    <row r="202" spans="1:11" ht="13.9" customHeight="1">
      <c r="A202" s="135" t="str">
        <f t="shared" si="31"/>
        <v>общее</v>
      </c>
      <c r="B202" s="135" t="str">
        <f t="shared" si="31"/>
        <v>Да</v>
      </c>
      <c r="C202" s="16"/>
      <c r="D202" s="16"/>
      <c r="E202" s="11">
        <f t="shared" si="30"/>
        <v>7</v>
      </c>
      <c r="F202" s="168">
        <f>IF(E201=E200,IF(AND(B202=Данные!$B$7,NOT(ISBLANK(C202)),OR(A202=$A$1,A202=Данные!$C$9)),F201+1,F201),IF(AND(B202=Данные!$B$7,NOT(ISBLANK(C202)),OR(A202=$A$1,A202=Данные!$C$9)),1,0))</f>
        <v>1</v>
      </c>
      <c r="G202" s="140" t="str">
        <f t="shared" si="29"/>
        <v/>
      </c>
      <c r="H202" s="10"/>
      <c r="I202" s="17"/>
      <c r="J202" s="18" t="s">
        <v>6</v>
      </c>
      <c r="K202" s="10"/>
    </row>
    <row r="203" spans="1:11" ht="13.9" customHeight="1">
      <c r="A203" s="135" t="str">
        <f t="shared" si="31"/>
        <v>общее</v>
      </c>
      <c r="B203" s="135" t="str">
        <f t="shared" si="31"/>
        <v>Да</v>
      </c>
      <c r="C203" s="16"/>
      <c r="D203" s="16"/>
      <c r="E203" s="11">
        <f t="shared" si="30"/>
        <v>7</v>
      </c>
      <c r="F203" s="168">
        <f>IF(E202=E201,IF(AND(B203=Данные!$B$7,NOT(ISBLANK(C203)),OR(A203=$A$1,A203=Данные!$C$9)),F202+1,F202),IF(AND(B203=Данные!$B$7,NOT(ISBLANK(C203)),OR(A203=$A$1,A203=Данные!$C$9)),1,0))</f>
        <v>1</v>
      </c>
      <c r="G203" s="140" t="str">
        <f t="shared" si="29"/>
        <v/>
      </c>
      <c r="H203" s="10"/>
      <c r="I203" s="17"/>
      <c r="J203" s="18" t="s">
        <v>7</v>
      </c>
      <c r="K203" s="10"/>
    </row>
    <row r="204" spans="1:11" ht="33.75">
      <c r="A204" s="10" t="s">
        <v>152</v>
      </c>
      <c r="B204" s="10" t="s">
        <v>9</v>
      </c>
      <c r="C204" s="17" t="s">
        <v>47</v>
      </c>
      <c r="D204" s="17" t="s">
        <v>289</v>
      </c>
      <c r="E204" s="13">
        <f t="shared" si="30"/>
        <v>7</v>
      </c>
      <c r="F204" s="168">
        <f>IF(E203=E202,IF(AND(B204=Данные!$B$7,NOT(ISBLANK(C204)),OR(A204=$A$1,A204=Данные!$C$9)),F203+1,F203),IF(AND(B204=Данные!$B$7,NOT(ISBLANK(C204)),OR(A204=$A$1,A204=Данные!$C$9)),1,0))</f>
        <v>2</v>
      </c>
      <c r="G204" s="140" t="str">
        <f t="shared" si="29"/>
        <v>7.2</v>
      </c>
      <c r="H204" s="14" t="s">
        <v>4</v>
      </c>
      <c r="I204" s="14" t="s">
        <v>25</v>
      </c>
      <c r="J204" s="14" t="s">
        <v>31</v>
      </c>
      <c r="K204" s="10"/>
    </row>
    <row r="205" spans="1:11" ht="13.9" customHeight="1">
      <c r="A205" s="135" t="str">
        <f t="shared" ref="A205:B208" si="32">A204</f>
        <v>общее</v>
      </c>
      <c r="B205" s="135" t="str">
        <f t="shared" si="32"/>
        <v>Да</v>
      </c>
      <c r="C205" s="16"/>
      <c r="D205" s="16"/>
      <c r="E205" s="11">
        <f t="shared" si="30"/>
        <v>7</v>
      </c>
      <c r="F205" s="168">
        <f>IF(E204=E203,IF(AND(B205=Данные!$B$7,NOT(ISBLANK(C205)),OR(A205=$A$1,A205=Данные!$C$9)),F204+1,F204),IF(AND(B205=Данные!$B$7,NOT(ISBLANK(C205)),OR(A205=$A$1,A205=Данные!$C$9)),1,0))</f>
        <v>2</v>
      </c>
      <c r="G205" s="140" t="str">
        <f t="shared" si="29"/>
        <v/>
      </c>
      <c r="H205" s="10"/>
      <c r="I205" s="17"/>
      <c r="J205" s="18" t="s">
        <v>56</v>
      </c>
      <c r="K205" s="10"/>
    </row>
    <row r="206" spans="1:11" ht="13.9" customHeight="1">
      <c r="A206" s="135" t="str">
        <f t="shared" si="32"/>
        <v>общее</v>
      </c>
      <c r="B206" s="135" t="str">
        <f t="shared" si="32"/>
        <v>Да</v>
      </c>
      <c r="C206" s="16"/>
      <c r="D206" s="16"/>
      <c r="E206" s="11">
        <f t="shared" si="30"/>
        <v>7</v>
      </c>
      <c r="F206" s="168">
        <f>IF(E205=E204,IF(AND(B206=Данные!$B$7,NOT(ISBLANK(C206)),OR(A206=$A$1,A206=Данные!$C$9)),F205+1,F205),IF(AND(B206=Данные!$B$7,NOT(ISBLANK(C206)),OR(A206=$A$1,A206=Данные!$C$9)),1,0))</f>
        <v>2</v>
      </c>
      <c r="G206" s="140" t="str">
        <f t="shared" si="29"/>
        <v/>
      </c>
      <c r="H206" s="10"/>
      <c r="I206" s="17"/>
      <c r="J206" s="18" t="s">
        <v>5</v>
      </c>
      <c r="K206" s="10"/>
    </row>
    <row r="207" spans="1:11" ht="13.9" customHeight="1">
      <c r="A207" s="135" t="str">
        <f t="shared" si="32"/>
        <v>общее</v>
      </c>
      <c r="B207" s="135" t="str">
        <f t="shared" si="32"/>
        <v>Да</v>
      </c>
      <c r="C207" s="16"/>
      <c r="D207" s="16"/>
      <c r="E207" s="11">
        <f t="shared" si="30"/>
        <v>7</v>
      </c>
      <c r="F207" s="168">
        <f>IF(E206=E205,IF(AND(B207=Данные!$B$7,NOT(ISBLANK(C207)),OR(A207=$A$1,A207=Данные!$C$9)),F206+1,F206),IF(AND(B207=Данные!$B$7,NOT(ISBLANK(C207)),OR(A207=$A$1,A207=Данные!$C$9)),1,0))</f>
        <v>2</v>
      </c>
      <c r="G207" s="140" t="str">
        <f t="shared" si="29"/>
        <v/>
      </c>
      <c r="H207" s="10"/>
      <c r="I207" s="17"/>
      <c r="J207" s="18" t="s">
        <v>6</v>
      </c>
      <c r="K207" s="10"/>
    </row>
    <row r="208" spans="1:11" ht="13.9" customHeight="1">
      <c r="A208" s="135" t="str">
        <f t="shared" si="32"/>
        <v>общее</v>
      </c>
      <c r="B208" s="135" t="str">
        <f t="shared" si="32"/>
        <v>Да</v>
      </c>
      <c r="C208" s="16"/>
      <c r="D208" s="16"/>
      <c r="E208" s="11">
        <f t="shared" si="30"/>
        <v>7</v>
      </c>
      <c r="F208" s="168">
        <f>IF(E207=E206,IF(AND(B208=Данные!$B$7,NOT(ISBLANK(C208)),OR(A208=$A$1,A208=Данные!$C$9)),F207+1,F207),IF(AND(B208=Данные!$B$7,NOT(ISBLANK(C208)),OR(A208=$A$1,A208=Данные!$C$9)),1,0))</f>
        <v>2</v>
      </c>
      <c r="G208" s="140" t="str">
        <f t="shared" si="29"/>
        <v/>
      </c>
      <c r="H208" s="10"/>
      <c r="I208" s="17"/>
      <c r="J208" s="18" t="s">
        <v>7</v>
      </c>
      <c r="K208" s="10"/>
    </row>
    <row r="209" spans="1:11" ht="33.75" hidden="1">
      <c r="A209" s="10" t="s">
        <v>150</v>
      </c>
      <c r="B209" s="10" t="s">
        <v>9</v>
      </c>
      <c r="C209" s="17" t="s">
        <v>47</v>
      </c>
      <c r="D209" s="17" t="s">
        <v>289</v>
      </c>
      <c r="E209" s="13">
        <f t="shared" si="30"/>
        <v>7</v>
      </c>
      <c r="F209" s="168">
        <f>IF(E208=E207,IF(AND(B209=Данные!$B$7,NOT(ISBLANK(C209)),OR(A209=$A$1,A209=Данные!$C$9)),F208+1,F208),IF(AND(B209=Данные!$B$7,NOT(ISBLANK(C209)),OR(A209=$A$1,A209=Данные!$C$9)),1,0))</f>
        <v>2</v>
      </c>
      <c r="G209" s="140" t="str">
        <f t="shared" si="29"/>
        <v>7.2</v>
      </c>
      <c r="H209" s="20" t="s">
        <v>85</v>
      </c>
      <c r="I209" s="14" t="s">
        <v>25</v>
      </c>
      <c r="J209" s="14" t="s">
        <v>31</v>
      </c>
      <c r="K209" s="10"/>
    </row>
    <row r="210" spans="1:11" ht="13.9" hidden="1" customHeight="1">
      <c r="A210" s="135" t="str">
        <f t="shared" ref="A210:B213" si="33">A209</f>
        <v>СМР</v>
      </c>
      <c r="B210" s="135" t="str">
        <f t="shared" si="33"/>
        <v>Да</v>
      </c>
      <c r="C210" s="16"/>
      <c r="D210" s="16"/>
      <c r="E210" s="11">
        <f t="shared" si="30"/>
        <v>7</v>
      </c>
      <c r="F210" s="168">
        <f>IF(E209=E208,IF(AND(B210=Данные!$B$7,NOT(ISBLANK(C210)),OR(A210=$A$1,A210=Данные!$C$9)),F209+1,F209),IF(AND(B210=Данные!$B$7,NOT(ISBLANK(C210)),OR(A210=$A$1,A210=Данные!$C$9)),1,0))</f>
        <v>2</v>
      </c>
      <c r="G210" s="140" t="str">
        <f t="shared" si="29"/>
        <v/>
      </c>
      <c r="H210" s="10"/>
      <c r="I210" s="17"/>
      <c r="J210" s="18" t="s">
        <v>93</v>
      </c>
      <c r="K210" s="10"/>
    </row>
    <row r="211" spans="1:11" ht="13.9" hidden="1" customHeight="1">
      <c r="A211" s="135" t="str">
        <f t="shared" si="33"/>
        <v>СМР</v>
      </c>
      <c r="B211" s="135" t="str">
        <f t="shared" si="33"/>
        <v>Да</v>
      </c>
      <c r="C211" s="16"/>
      <c r="D211" s="16"/>
      <c r="E211" s="11">
        <f t="shared" si="30"/>
        <v>7</v>
      </c>
      <c r="F211" s="168">
        <f>IF(E210=E209,IF(AND(B211=Данные!$B$7,NOT(ISBLANK(C211)),OR(A211=$A$1,A211=Данные!$C$9)),F210+1,F210),IF(AND(B211=Данные!$B$7,NOT(ISBLANK(C211)),OR(A211=$A$1,A211=Данные!$C$9)),1,0))</f>
        <v>2</v>
      </c>
      <c r="G211" s="140" t="str">
        <f t="shared" si="29"/>
        <v/>
      </c>
      <c r="H211" s="10"/>
      <c r="I211" s="17"/>
      <c r="J211" s="18" t="s">
        <v>94</v>
      </c>
      <c r="K211" s="10"/>
    </row>
    <row r="212" spans="1:11" ht="13.9" hidden="1" customHeight="1">
      <c r="A212" s="135" t="str">
        <f t="shared" si="33"/>
        <v>СМР</v>
      </c>
      <c r="B212" s="135" t="str">
        <f t="shared" si="33"/>
        <v>Да</v>
      </c>
      <c r="C212" s="16"/>
      <c r="D212" s="16"/>
      <c r="E212" s="11">
        <f t="shared" si="30"/>
        <v>7</v>
      </c>
      <c r="F212" s="168">
        <f>IF(E211=E210,IF(AND(B212=Данные!$B$7,NOT(ISBLANK(C212)),OR(A212=$A$1,A212=Данные!$C$9)),F211+1,F211),IF(AND(B212=Данные!$B$7,NOT(ISBLANK(C212)),OR(A212=$A$1,A212=Данные!$C$9)),1,0))</f>
        <v>2</v>
      </c>
      <c r="G212" s="140" t="str">
        <f t="shared" si="29"/>
        <v/>
      </c>
      <c r="H212" s="10"/>
      <c r="I212" s="17"/>
      <c r="J212" s="18" t="s">
        <v>95</v>
      </c>
      <c r="K212" s="10"/>
    </row>
    <row r="213" spans="1:11" ht="13.9" hidden="1" customHeight="1">
      <c r="A213" s="135" t="str">
        <f t="shared" si="33"/>
        <v>СМР</v>
      </c>
      <c r="B213" s="135" t="str">
        <f t="shared" si="33"/>
        <v>Да</v>
      </c>
      <c r="C213" s="16"/>
      <c r="D213" s="16"/>
      <c r="E213" s="11">
        <f t="shared" si="30"/>
        <v>7</v>
      </c>
      <c r="F213" s="168">
        <f>IF(E212=E211,IF(AND(B213=Данные!$B$7,NOT(ISBLANK(C213)),OR(A213=$A$1,A213=Данные!$C$9)),F212+1,F212),IF(AND(B213=Данные!$B$7,NOT(ISBLANK(C213)),OR(A213=$A$1,A213=Данные!$C$9)),1,0))</f>
        <v>2</v>
      </c>
      <c r="G213" s="140" t="str">
        <f t="shared" si="29"/>
        <v/>
      </c>
      <c r="H213" s="10"/>
      <c r="I213" s="17"/>
      <c r="J213" s="18" t="s">
        <v>96</v>
      </c>
      <c r="K213" s="10"/>
    </row>
    <row r="214" spans="1:11" ht="33.75" hidden="1">
      <c r="A214" s="10" t="s">
        <v>150</v>
      </c>
      <c r="B214" s="10" t="s">
        <v>9</v>
      </c>
      <c r="C214" s="17" t="s">
        <v>47</v>
      </c>
      <c r="D214" s="17" t="s">
        <v>289</v>
      </c>
      <c r="E214" s="13">
        <f t="shared" si="30"/>
        <v>7</v>
      </c>
      <c r="F214" s="168">
        <f>IF(E213=E212,IF(AND(B214=Данные!$B$7,NOT(ISBLANK(C214)),OR(A214=$A$1,A214=Данные!$C$9)),F213+1,F213),IF(AND(B214=Данные!$B$7,NOT(ISBLANK(C214)),OR(A214=$A$1,A214=Данные!$C$9)),1,0))</f>
        <v>2</v>
      </c>
      <c r="G214" s="140" t="str">
        <f t="shared" si="29"/>
        <v>7.2</v>
      </c>
      <c r="H214" s="20" t="s">
        <v>86</v>
      </c>
      <c r="I214" s="14" t="s">
        <v>25</v>
      </c>
      <c r="J214" s="14" t="s">
        <v>31</v>
      </c>
      <c r="K214" s="10"/>
    </row>
    <row r="215" spans="1:11" ht="13.9" hidden="1" customHeight="1">
      <c r="A215" s="135" t="str">
        <f t="shared" ref="A215:B218" si="34">A214</f>
        <v>СМР</v>
      </c>
      <c r="B215" s="135" t="str">
        <f t="shared" si="34"/>
        <v>Да</v>
      </c>
      <c r="C215" s="16"/>
      <c r="D215" s="16"/>
      <c r="E215" s="11">
        <f t="shared" si="30"/>
        <v>7</v>
      </c>
      <c r="F215" s="168">
        <f>IF(E214=E213,IF(AND(B215=Данные!$B$7,NOT(ISBLANK(C215)),OR(A215=$A$1,A215=Данные!$C$9)),F214+1,F214),IF(AND(B215=Данные!$B$7,NOT(ISBLANK(C215)),OR(A215=$A$1,A215=Данные!$C$9)),1,0))</f>
        <v>2</v>
      </c>
      <c r="G215" s="140" t="str">
        <f t="shared" si="29"/>
        <v/>
      </c>
      <c r="H215" s="10"/>
      <c r="I215" s="17"/>
      <c r="J215" s="18" t="s">
        <v>56</v>
      </c>
      <c r="K215" s="10"/>
    </row>
    <row r="216" spans="1:11" ht="13.9" hidden="1" customHeight="1">
      <c r="A216" s="135" t="str">
        <f t="shared" si="34"/>
        <v>СМР</v>
      </c>
      <c r="B216" s="135" t="str">
        <f t="shared" si="34"/>
        <v>Да</v>
      </c>
      <c r="C216" s="16"/>
      <c r="D216" s="16"/>
      <c r="E216" s="11">
        <f t="shared" si="30"/>
        <v>7</v>
      </c>
      <c r="F216" s="168">
        <f>IF(E215=E214,IF(AND(B216=Данные!$B$7,NOT(ISBLANK(C216)),OR(A216=$A$1,A216=Данные!$C$9)),F215+1,F215),IF(AND(B216=Данные!$B$7,NOT(ISBLANK(C216)),OR(A216=$A$1,A216=Данные!$C$9)),1,0))</f>
        <v>2</v>
      </c>
      <c r="G216" s="140" t="str">
        <f t="shared" si="29"/>
        <v/>
      </c>
      <c r="H216" s="10"/>
      <c r="I216" s="17"/>
      <c r="J216" s="18" t="s">
        <v>5</v>
      </c>
      <c r="K216" s="10"/>
    </row>
    <row r="217" spans="1:11" ht="13.9" hidden="1" customHeight="1">
      <c r="A217" s="135" t="str">
        <f t="shared" si="34"/>
        <v>СМР</v>
      </c>
      <c r="B217" s="135" t="str">
        <f t="shared" si="34"/>
        <v>Да</v>
      </c>
      <c r="C217" s="16"/>
      <c r="D217" s="16"/>
      <c r="E217" s="11">
        <f t="shared" si="30"/>
        <v>7</v>
      </c>
      <c r="F217" s="168">
        <f>IF(E216=E215,IF(AND(B217=Данные!$B$7,NOT(ISBLANK(C217)),OR(A217=$A$1,A217=Данные!$C$9)),F216+1,F216),IF(AND(B217=Данные!$B$7,NOT(ISBLANK(C217)),OR(A217=$A$1,A217=Данные!$C$9)),1,0))</f>
        <v>2</v>
      </c>
      <c r="G217" s="140" t="str">
        <f t="shared" si="29"/>
        <v/>
      </c>
      <c r="H217" s="10"/>
      <c r="I217" s="17"/>
      <c r="J217" s="18" t="s">
        <v>6</v>
      </c>
      <c r="K217" s="10"/>
    </row>
    <row r="218" spans="1:11" ht="13.9" hidden="1" customHeight="1">
      <c r="A218" s="135" t="str">
        <f t="shared" si="34"/>
        <v>СМР</v>
      </c>
      <c r="B218" s="135" t="str">
        <f t="shared" si="34"/>
        <v>Да</v>
      </c>
      <c r="C218" s="16"/>
      <c r="D218" s="16"/>
      <c r="E218" s="11">
        <f t="shared" si="30"/>
        <v>7</v>
      </c>
      <c r="F218" s="168">
        <f>IF(E217=E216,IF(AND(B218=Данные!$B$7,NOT(ISBLANK(C218)),OR(A218=$A$1,A218=Данные!$C$9)),F217+1,F217),IF(AND(B218=Данные!$B$7,NOT(ISBLANK(C218)),OR(A218=$A$1,A218=Данные!$C$9)),1,0))</f>
        <v>2</v>
      </c>
      <c r="G218" s="140" t="str">
        <f t="shared" si="29"/>
        <v/>
      </c>
      <c r="H218" s="10"/>
      <c r="I218" s="17"/>
      <c r="J218" s="18" t="s">
        <v>7</v>
      </c>
      <c r="K218" s="10"/>
    </row>
    <row r="219" spans="1:11" ht="67.5" hidden="1">
      <c r="A219" s="10" t="s">
        <v>150</v>
      </c>
      <c r="B219" s="10" t="s">
        <v>9</v>
      </c>
      <c r="C219" s="17" t="s">
        <v>47</v>
      </c>
      <c r="D219" s="17" t="s">
        <v>289</v>
      </c>
      <c r="E219" s="13">
        <f t="shared" si="30"/>
        <v>7</v>
      </c>
      <c r="F219" s="168">
        <f>IF(E218=E217,IF(AND(B219=Данные!$B$7,NOT(ISBLANK(C219)),OR(A219=$A$1,A219=Данные!$C$9)),F218+1,F218),IF(AND(B219=Данные!$B$7,NOT(ISBLANK(C219)),OR(A219=$A$1,A219=Данные!$C$9)),1,0))</f>
        <v>2</v>
      </c>
      <c r="G219" s="140" t="str">
        <f t="shared" si="29"/>
        <v>7.2</v>
      </c>
      <c r="H219" s="20" t="s">
        <v>105</v>
      </c>
      <c r="I219" s="14" t="s">
        <v>235</v>
      </c>
      <c r="J219" s="14" t="s">
        <v>31</v>
      </c>
      <c r="K219" s="10"/>
    </row>
    <row r="220" spans="1:11" ht="13.9" hidden="1" customHeight="1">
      <c r="A220" s="135" t="str">
        <f>A219</f>
        <v>СМР</v>
      </c>
      <c r="B220" s="135" t="str">
        <f>B219</f>
        <v>Да</v>
      </c>
      <c r="C220" s="16"/>
      <c r="D220" s="16"/>
      <c r="E220" s="11">
        <f t="shared" si="30"/>
        <v>7</v>
      </c>
      <c r="F220" s="168">
        <f>IF(E219=E218,IF(AND(B220=Данные!$B$7,NOT(ISBLANK(C220)),OR(A220=$A$1,A220=Данные!$C$9)),F219+1,F219),IF(AND(B220=Данные!$B$7,NOT(ISBLANK(C220)),OR(A220=$A$1,A220=Данные!$C$9)),1,0))</f>
        <v>2</v>
      </c>
      <c r="G220" s="140" t="str">
        <f t="shared" si="29"/>
        <v/>
      </c>
      <c r="H220" s="10"/>
      <c r="I220" s="17"/>
      <c r="J220" s="18" t="s">
        <v>107</v>
      </c>
      <c r="K220" s="10"/>
    </row>
    <row r="221" spans="1:11" ht="21.6" hidden="1" customHeight="1">
      <c r="A221" s="135" t="str">
        <f>A220</f>
        <v>СМР</v>
      </c>
      <c r="B221" s="135" t="str">
        <f>B220</f>
        <v>Да</v>
      </c>
      <c r="C221" s="16"/>
      <c r="D221" s="16"/>
      <c r="E221" s="11">
        <f t="shared" si="30"/>
        <v>7</v>
      </c>
      <c r="F221" s="168">
        <f>IF(E220=E219,IF(AND(B221=Данные!$B$7,NOT(ISBLANK(C221)),OR(A221=$A$1,A221=Данные!$C$9)),F220+1,F220),IF(AND(B221=Данные!$B$7,NOT(ISBLANK(C221)),OR(A221=$A$1,A221=Данные!$C$9)),1,0))</f>
        <v>2</v>
      </c>
      <c r="G221" s="140" t="str">
        <f t="shared" si="29"/>
        <v/>
      </c>
      <c r="H221" s="10"/>
      <c r="I221" s="17"/>
      <c r="J221" s="18" t="s">
        <v>106</v>
      </c>
      <c r="K221" s="10"/>
    </row>
    <row r="222" spans="1:11" ht="33.75" hidden="1">
      <c r="A222" s="10" t="s">
        <v>152</v>
      </c>
      <c r="B222" s="10" t="s">
        <v>10</v>
      </c>
      <c r="C222" s="17" t="s">
        <v>47</v>
      </c>
      <c r="D222" s="17" t="s">
        <v>289</v>
      </c>
      <c r="E222" s="13">
        <f t="shared" si="30"/>
        <v>7</v>
      </c>
      <c r="F222" s="168">
        <f>IF(E221=E220,IF(AND(B222=Данные!$B$7,NOT(ISBLANK(C222)),OR(A222=$A$1,A222=Данные!$C$9)),F221+1,F221),IF(AND(B222=Данные!$B$7,NOT(ISBLANK(C222)),OR(A222=$A$1,A222=Данные!$C$9)),1,0))</f>
        <v>2</v>
      </c>
      <c r="G222" s="140" t="str">
        <f t="shared" si="29"/>
        <v>7.2</v>
      </c>
      <c r="H222" s="20" t="s">
        <v>12</v>
      </c>
      <c r="I222" s="14" t="s">
        <v>25</v>
      </c>
      <c r="J222" s="14" t="s">
        <v>31</v>
      </c>
      <c r="K222" s="10"/>
    </row>
    <row r="223" spans="1:11" ht="13.9" hidden="1" customHeight="1">
      <c r="A223" s="135" t="str">
        <f>A222</f>
        <v>общее</v>
      </c>
      <c r="B223" s="135" t="str">
        <f>B222</f>
        <v>Нет</v>
      </c>
      <c r="C223" s="16"/>
      <c r="D223" s="16"/>
      <c r="E223" s="11">
        <f t="shared" si="30"/>
        <v>7</v>
      </c>
      <c r="F223" s="168">
        <f>IF(E222=E221,IF(AND(B223=Данные!$B$7,NOT(ISBLANK(C223)),OR(A223=$A$1,A223=Данные!$C$9)),F222+1,F222),IF(AND(B223=Данные!$B$7,NOT(ISBLANK(C223)),OR(A223=$A$1,A223=Данные!$C$9)),1,0))</f>
        <v>2</v>
      </c>
      <c r="G223" s="140" t="str">
        <f t="shared" si="29"/>
        <v/>
      </c>
      <c r="H223" s="10"/>
      <c r="I223" s="17"/>
      <c r="J223" s="18" t="s">
        <v>9</v>
      </c>
      <c r="K223" s="10"/>
    </row>
    <row r="224" spans="1:11" ht="13.9" hidden="1" customHeight="1">
      <c r="A224" s="135" t="str">
        <f>A223</f>
        <v>общее</v>
      </c>
      <c r="B224" s="135" t="str">
        <f>B223</f>
        <v>Нет</v>
      </c>
      <c r="C224" s="16"/>
      <c r="D224" s="16"/>
      <c r="E224" s="11">
        <f t="shared" si="30"/>
        <v>7</v>
      </c>
      <c r="F224" s="168">
        <f>IF(E223=E222,IF(AND(B224=Данные!$B$7,NOT(ISBLANK(C224)),OR(A224=$A$1,A224=Данные!$C$9)),F223+1,F223),IF(AND(B224=Данные!$B$7,NOT(ISBLANK(C224)),OR(A224=$A$1,A224=Данные!$C$9)),1,0))</f>
        <v>2</v>
      </c>
      <c r="G224" s="140" t="str">
        <f t="shared" si="29"/>
        <v/>
      </c>
      <c r="H224" s="10"/>
      <c r="I224" s="17"/>
      <c r="J224" s="18" t="s">
        <v>10</v>
      </c>
      <c r="K224" s="10"/>
    </row>
    <row r="225" spans="1:11" ht="33.75">
      <c r="A225" s="10" t="s">
        <v>152</v>
      </c>
      <c r="B225" s="10" t="s">
        <v>9</v>
      </c>
      <c r="C225" s="17" t="s">
        <v>47</v>
      </c>
      <c r="D225" s="17" t="s">
        <v>289</v>
      </c>
      <c r="E225" s="13">
        <f t="shared" si="30"/>
        <v>7</v>
      </c>
      <c r="F225" s="168">
        <f>IF(E224=E223,IF(AND(B225=Данные!$B$7,NOT(ISBLANK(C225)),OR(A225=$A$1,A225=Данные!$C$9)),F224+1,F224),IF(AND(B225=Данные!$B$7,NOT(ISBLANK(C225)),OR(A225=$A$1,A225=Данные!$C$9)),1,0))</f>
        <v>3</v>
      </c>
      <c r="G225" s="140" t="str">
        <f t="shared" si="29"/>
        <v>7.3</v>
      </c>
      <c r="H225" s="14" t="s">
        <v>13</v>
      </c>
      <c r="I225" s="14" t="s">
        <v>25</v>
      </c>
      <c r="J225" s="14" t="s">
        <v>247</v>
      </c>
      <c r="K225" s="10"/>
    </row>
    <row r="226" spans="1:11" ht="13.9" customHeight="1">
      <c r="A226" s="135" t="str">
        <f t="shared" ref="A226:B229" si="35">A225</f>
        <v>общее</v>
      </c>
      <c r="B226" s="135" t="str">
        <f t="shared" si="35"/>
        <v>Да</v>
      </c>
      <c r="C226" s="16"/>
      <c r="D226" s="16"/>
      <c r="E226" s="11">
        <f t="shared" si="30"/>
        <v>7</v>
      </c>
      <c r="F226" s="168">
        <f>IF(E225=E224,IF(AND(B226=Данные!$B$7,NOT(ISBLANK(C226)),OR(A226=$A$1,A226=Данные!$C$9)),F225+1,F225),IF(AND(B226=Данные!$B$7,NOT(ISBLANK(C226)),OR(A226=$A$1,A226=Данные!$C$9)),1,0))</f>
        <v>3</v>
      </c>
      <c r="G226" s="140" t="str">
        <f t="shared" si="29"/>
        <v/>
      </c>
      <c r="H226" s="10"/>
      <c r="I226" s="17"/>
      <c r="J226" s="18" t="s">
        <v>58</v>
      </c>
      <c r="K226" s="10"/>
    </row>
    <row r="227" spans="1:11" ht="13.9" customHeight="1">
      <c r="A227" s="135" t="str">
        <f t="shared" si="35"/>
        <v>общее</v>
      </c>
      <c r="B227" s="135" t="str">
        <f t="shared" si="35"/>
        <v>Да</v>
      </c>
      <c r="C227" s="16"/>
      <c r="D227" s="16"/>
      <c r="E227" s="11">
        <f t="shared" si="30"/>
        <v>7</v>
      </c>
      <c r="F227" s="168">
        <f>IF(E226=E225,IF(AND(B227=Данные!$B$7,NOT(ISBLANK(C227)),OR(A227=$A$1,A227=Данные!$C$9)),F226+1,F226),IF(AND(B227=Данные!$B$7,NOT(ISBLANK(C227)),OR(A227=$A$1,A227=Данные!$C$9)),1,0))</f>
        <v>3</v>
      </c>
      <c r="G227" s="140" t="str">
        <f t="shared" si="29"/>
        <v/>
      </c>
      <c r="H227" s="10"/>
      <c r="I227" s="17"/>
      <c r="J227" s="18" t="s">
        <v>59</v>
      </c>
      <c r="K227" s="10"/>
    </row>
    <row r="228" spans="1:11" ht="13.9" customHeight="1">
      <c r="A228" s="135" t="str">
        <f t="shared" si="35"/>
        <v>общее</v>
      </c>
      <c r="B228" s="135" t="str">
        <f t="shared" si="35"/>
        <v>Да</v>
      </c>
      <c r="C228" s="16"/>
      <c r="D228" s="16"/>
      <c r="E228" s="11">
        <f t="shared" si="30"/>
        <v>7</v>
      </c>
      <c r="F228" s="168">
        <f>IF(E227=E226,IF(AND(B228=Данные!$B$7,NOT(ISBLANK(C228)),OR(A228=$A$1,A228=Данные!$C$9)),F227+1,F227),IF(AND(B228=Данные!$B$7,NOT(ISBLANK(C228)),OR(A228=$A$1,A228=Данные!$C$9)),1,0))</f>
        <v>3</v>
      </c>
      <c r="G228" s="140" t="str">
        <f t="shared" si="29"/>
        <v/>
      </c>
      <c r="H228" s="10"/>
      <c r="I228" s="17"/>
      <c r="J228" s="18" t="s">
        <v>60</v>
      </c>
      <c r="K228" s="10"/>
    </row>
    <row r="229" spans="1:11" ht="13.9" customHeight="1">
      <c r="A229" s="135" t="str">
        <f t="shared" si="35"/>
        <v>общее</v>
      </c>
      <c r="B229" s="135" t="str">
        <f t="shared" si="35"/>
        <v>Да</v>
      </c>
      <c r="C229" s="16"/>
      <c r="D229" s="16"/>
      <c r="E229" s="11">
        <f t="shared" si="30"/>
        <v>7</v>
      </c>
      <c r="F229" s="168">
        <f>IF(E228=E227,IF(AND(B229=Данные!$B$7,NOT(ISBLANK(C229)),OR(A229=$A$1,A229=Данные!$C$9)),F228+1,F228),IF(AND(B229=Данные!$B$7,NOT(ISBLANK(C229)),OR(A229=$A$1,A229=Данные!$C$9)),1,0))</f>
        <v>3</v>
      </c>
      <c r="G229" s="140" t="str">
        <f t="shared" si="29"/>
        <v/>
      </c>
      <c r="H229" s="10"/>
      <c r="I229" s="17"/>
      <c r="J229" s="18" t="s">
        <v>61</v>
      </c>
      <c r="K229" s="10"/>
    </row>
    <row r="230" spans="1:11" ht="25.5" customHeight="1">
      <c r="A230" s="10" t="s">
        <v>151</v>
      </c>
      <c r="B230" s="10" t="s">
        <v>9</v>
      </c>
      <c r="C230" s="22" t="s">
        <v>47</v>
      </c>
      <c r="D230" s="17" t="s">
        <v>289</v>
      </c>
      <c r="E230" s="11">
        <f t="shared" si="30"/>
        <v>7</v>
      </c>
      <c r="F230" s="168">
        <f>IF(E229=E228,IF(AND(B230=Данные!$B$7,NOT(ISBLANK(C230)),OR(A230=$A$1,A230=Данные!$C$9)),F229+1,F229),IF(AND(B230=Данные!$B$7,NOT(ISBLANK(C230)),OR(A230=$A$1,A230=Данные!$C$9)),1,0))</f>
        <v>4</v>
      </c>
      <c r="G230" s="140" t="str">
        <f t="shared" si="29"/>
        <v>7.4</v>
      </c>
      <c r="H230" s="14" t="s">
        <v>355</v>
      </c>
      <c r="I230" s="14" t="s">
        <v>25</v>
      </c>
      <c r="J230" s="21" t="s">
        <v>250</v>
      </c>
      <c r="K230" s="10"/>
    </row>
    <row r="231" spans="1:11" ht="13.9" customHeight="1">
      <c r="A231" s="135" t="str">
        <f t="shared" ref="A231:B233" si="36">A230</f>
        <v>ТМЦ</v>
      </c>
      <c r="B231" s="135" t="str">
        <f t="shared" si="36"/>
        <v>Да</v>
      </c>
      <c r="C231" s="16"/>
      <c r="D231" s="16"/>
      <c r="E231" s="11">
        <f t="shared" si="30"/>
        <v>7</v>
      </c>
      <c r="F231" s="168">
        <f>IF(E230=E229,IF(AND(B231=Данные!$B$7,NOT(ISBLANK(C231)),OR(A231=$A$1,A231=Данные!$C$9)),F230+1,F230),IF(AND(B231=Данные!$B$7,NOT(ISBLANK(C231)),OR(A231=$A$1,A231=Данные!$C$9)),1,0))</f>
        <v>4</v>
      </c>
      <c r="G231" s="140" t="str">
        <f t="shared" si="29"/>
        <v/>
      </c>
      <c r="H231" s="10"/>
      <c r="I231" s="22"/>
      <c r="J231" s="18" t="s">
        <v>261</v>
      </c>
      <c r="K231" s="10"/>
    </row>
    <row r="232" spans="1:11" ht="27.75" customHeight="1">
      <c r="A232" s="135" t="str">
        <f t="shared" si="36"/>
        <v>ТМЦ</v>
      </c>
      <c r="B232" s="135" t="str">
        <f t="shared" si="36"/>
        <v>Да</v>
      </c>
      <c r="C232" s="16"/>
      <c r="D232" s="16"/>
      <c r="E232" s="11">
        <f t="shared" si="30"/>
        <v>7</v>
      </c>
      <c r="F232" s="168">
        <f>IF(E231=E230,IF(AND(B232=Данные!$B$7,NOT(ISBLANK(C232)),OR(A232=$A$1,A232=Данные!$C$9)),F231+1,F231),IF(AND(B232=Данные!$B$7,NOT(ISBLANK(C232)),OR(A232=$A$1,A232=Данные!$C$9)),1,0))</f>
        <v>4</v>
      </c>
      <c r="G232" s="140" t="str">
        <f t="shared" si="29"/>
        <v/>
      </c>
      <c r="H232" s="10"/>
      <c r="I232" s="17"/>
      <c r="J232" s="18" t="s">
        <v>260</v>
      </c>
      <c r="K232" s="10"/>
    </row>
    <row r="233" spans="1:11" ht="13.9" customHeight="1">
      <c r="A233" s="135" t="str">
        <f t="shared" si="36"/>
        <v>ТМЦ</v>
      </c>
      <c r="B233" s="135" t="str">
        <f t="shared" si="36"/>
        <v>Да</v>
      </c>
      <c r="C233" s="16"/>
      <c r="D233" s="16"/>
      <c r="E233" s="11">
        <f t="shared" si="30"/>
        <v>7</v>
      </c>
      <c r="F233" s="168">
        <f>IF(E232=E231,IF(AND(B233=Данные!$B$7,NOT(ISBLANK(C233)),OR(A233=$A$1,A233=Данные!$C$9)),F232+1,F232),IF(AND(B233=Данные!$B$7,NOT(ISBLANK(C233)),OR(A233=$A$1,A233=Данные!$C$9)),1,0))</f>
        <v>4</v>
      </c>
      <c r="G233" s="140" t="str">
        <f t="shared" si="29"/>
        <v/>
      </c>
      <c r="H233" s="10"/>
      <c r="I233" s="17"/>
      <c r="J233" s="18" t="s">
        <v>10</v>
      </c>
      <c r="K233" s="10"/>
    </row>
    <row r="234" spans="1:11" ht="12" customHeight="1">
      <c r="A234" s="135" t="s">
        <v>152</v>
      </c>
      <c r="B234" s="10"/>
      <c r="C234" s="140"/>
      <c r="D234" s="140"/>
      <c r="E234" s="11">
        <f>E233+1</f>
        <v>8</v>
      </c>
      <c r="F234" s="168">
        <f>IF(E233=E232,IF(AND(B234=Данные!$B$7,NOT(ISBLANK(C234)),OR(A234=$A$1,A234=Данные!$C$9)),F233+1,F233),IF(AND(B234=Данные!$B$7,NOT(ISBLANK(C234)),OR(A234=$A$1,A234=Данные!$C$9)),1,0))</f>
        <v>4</v>
      </c>
      <c r="G234" s="140">
        <f t="shared" si="29"/>
        <v>8</v>
      </c>
      <c r="H234" s="19" t="s">
        <v>119</v>
      </c>
      <c r="I234" s="19"/>
      <c r="J234" s="19"/>
      <c r="K234" s="10"/>
    </row>
    <row r="235" spans="1:11" ht="33.75">
      <c r="A235" s="10" t="s">
        <v>152</v>
      </c>
      <c r="B235" s="10" t="s">
        <v>9</v>
      </c>
      <c r="C235" s="17" t="s">
        <v>47</v>
      </c>
      <c r="D235" s="17" t="s">
        <v>289</v>
      </c>
      <c r="E235" s="13">
        <f t="shared" si="30"/>
        <v>8</v>
      </c>
      <c r="F235" s="168">
        <f>IF(E234=E233,IF(AND(B235=Данные!$B$7,NOT(ISBLANK(C235)),OR(A235=$A$1,A235=Данные!$C$9)),F234+1,F234),IF(AND(B235=Данные!$B$7,NOT(ISBLANK(C235)),OR(A235=$A$1,A235=Данные!$C$9)),1,0))</f>
        <v>1</v>
      </c>
      <c r="G235" s="140" t="str">
        <f t="shared" si="29"/>
        <v>8.1</v>
      </c>
      <c r="H235" s="14" t="s">
        <v>249</v>
      </c>
      <c r="I235" s="14" t="s">
        <v>25</v>
      </c>
      <c r="J235" s="14" t="s">
        <v>32</v>
      </c>
      <c r="K235" s="10"/>
    </row>
    <row r="236" spans="1:11" ht="13.9" customHeight="1">
      <c r="A236" s="135" t="str">
        <f>A235</f>
        <v>общее</v>
      </c>
      <c r="B236" s="135" t="str">
        <f>B235</f>
        <v>Да</v>
      </c>
      <c r="C236" s="16"/>
      <c r="D236" s="16"/>
      <c r="E236" s="11">
        <f t="shared" si="30"/>
        <v>8</v>
      </c>
      <c r="F236" s="168">
        <f>IF(E235=E234,IF(AND(B236=Данные!$B$7,NOT(ISBLANK(C236)),OR(A236=$A$1,A236=Данные!$C$9)),F235+1,F235),IF(AND(B236=Данные!$B$7,NOT(ISBLANK(C236)),OR(A236=$A$1,A236=Данные!$C$9)),1,0))</f>
        <v>1</v>
      </c>
      <c r="G236" s="140" t="str">
        <f t="shared" si="29"/>
        <v/>
      </c>
      <c r="H236" s="17"/>
      <c r="I236" s="17"/>
      <c r="J236" s="18" t="s">
        <v>9</v>
      </c>
      <c r="K236" s="209"/>
    </row>
    <row r="237" spans="1:11" ht="13.9" customHeight="1">
      <c r="A237" s="135" t="str">
        <f>A236</f>
        <v>общее</v>
      </c>
      <c r="B237" s="135" t="str">
        <f>B236</f>
        <v>Да</v>
      </c>
      <c r="C237" s="16"/>
      <c r="D237" s="16"/>
      <c r="E237" s="11">
        <f t="shared" si="30"/>
        <v>8</v>
      </c>
      <c r="F237" s="168">
        <f>IF(E236=E235,IF(AND(B237=Данные!$B$7,NOT(ISBLANK(C237)),OR(A237=$A$1,A237=Данные!$C$9)),F236+1,F236),IF(AND(B237=Данные!$B$7,NOT(ISBLANK(C237)),OR(A237=$A$1,A237=Данные!$C$9)),1,0))</f>
        <v>1</v>
      </c>
      <c r="G237" s="140" t="str">
        <f t="shared" si="29"/>
        <v/>
      </c>
      <c r="H237" s="17"/>
      <c r="I237" s="17"/>
      <c r="J237" s="18" t="s">
        <v>10</v>
      </c>
      <c r="K237" s="209"/>
    </row>
    <row r="238" spans="1:11" ht="33.75">
      <c r="A238" s="10" t="s">
        <v>152</v>
      </c>
      <c r="B238" s="10" t="s">
        <v>9</v>
      </c>
      <c r="C238" s="17" t="s">
        <v>47</v>
      </c>
      <c r="D238" s="17" t="s">
        <v>289</v>
      </c>
      <c r="E238" s="13">
        <f t="shared" si="30"/>
        <v>8</v>
      </c>
      <c r="F238" s="168">
        <f>IF(E237=E236,IF(AND(B238=Данные!$B$7,NOT(ISBLANK(C238)),OR(A238=$A$1,A238=Данные!$C$9)),F237+1,F237),IF(AND(B238=Данные!$B$7,NOT(ISBLANK(C238)),OR(A238=$A$1,A238=Данные!$C$9)),1,0))</f>
        <v>2</v>
      </c>
      <c r="G238" s="140" t="str">
        <f t="shared" si="29"/>
        <v>8.2</v>
      </c>
      <c r="H238" s="14" t="s">
        <v>15</v>
      </c>
      <c r="I238" s="14" t="s">
        <v>25</v>
      </c>
      <c r="J238" s="14" t="s">
        <v>33</v>
      </c>
      <c r="K238" s="211"/>
    </row>
    <row r="239" spans="1:11" ht="13.9" customHeight="1">
      <c r="A239" s="135" t="str">
        <f>A238</f>
        <v>общее</v>
      </c>
      <c r="B239" s="135" t="str">
        <f>B238</f>
        <v>Да</v>
      </c>
      <c r="C239" s="16"/>
      <c r="D239" s="16"/>
      <c r="E239" s="11">
        <f t="shared" si="30"/>
        <v>8</v>
      </c>
      <c r="F239" s="168">
        <f>IF(E238=E237,IF(AND(B239=Данные!$B$7,NOT(ISBLANK(C239)),OR(A239=$A$1,A239=Данные!$C$9)),F238+1,F238),IF(AND(B239=Данные!$B$7,NOT(ISBLANK(C239)),OR(A239=$A$1,A239=Данные!$C$9)),1,0))</f>
        <v>2</v>
      </c>
      <c r="G239" s="140" t="str">
        <f t="shared" si="29"/>
        <v/>
      </c>
      <c r="H239" s="17"/>
      <c r="I239" s="17"/>
      <c r="J239" s="18" t="s">
        <v>9</v>
      </c>
      <c r="K239" s="209"/>
    </row>
    <row r="240" spans="1:11">
      <c r="A240" s="135" t="str">
        <f>A239</f>
        <v>общее</v>
      </c>
      <c r="B240" s="135" t="str">
        <f>B239</f>
        <v>Да</v>
      </c>
      <c r="C240" s="16"/>
      <c r="D240" s="16"/>
      <c r="E240" s="11">
        <f t="shared" si="30"/>
        <v>8</v>
      </c>
      <c r="F240" s="168">
        <f>IF(E239=E238,IF(AND(B240=Данные!$B$7,NOT(ISBLANK(C240)),OR(A240=$A$1,A240=Данные!$C$9)),F239+1,F239),IF(AND(B240=Данные!$B$7,NOT(ISBLANK(C240)),OR(A240=$A$1,A240=Данные!$C$9)),1,0))</f>
        <v>2</v>
      </c>
      <c r="G240" s="140" t="str">
        <f t="shared" si="29"/>
        <v/>
      </c>
      <c r="H240" s="17"/>
      <c r="I240" s="17"/>
      <c r="J240" s="18" t="s">
        <v>10</v>
      </c>
      <c r="K240" s="209"/>
    </row>
    <row r="241" spans="1:11" ht="33.75">
      <c r="A241" s="10" t="s">
        <v>151</v>
      </c>
      <c r="B241" s="10" t="s">
        <v>9</v>
      </c>
      <c r="C241" s="17" t="s">
        <v>47</v>
      </c>
      <c r="D241" s="17" t="s">
        <v>289</v>
      </c>
      <c r="E241" s="13">
        <f t="shared" si="30"/>
        <v>8</v>
      </c>
      <c r="F241" s="168">
        <f>IF(E240=E239,IF(AND(B241=Данные!$B$7,NOT(ISBLANK(C241)),OR(A241=$A$1,A241=Данные!$C$9)),F240+1,F240),IF(AND(B241=Данные!$B$7,NOT(ISBLANK(C241)),OR(A241=$A$1,A241=Данные!$C$9)),1,0))</f>
        <v>3</v>
      </c>
      <c r="G241" s="140" t="str">
        <f t="shared" ref="G241:G243" si="37">IF(E241=E240,IF(ISBLANK(H241),"",CONCATENATE(E241,".",F241)),E241)</f>
        <v>8.3</v>
      </c>
      <c r="H241" s="14" t="s">
        <v>311</v>
      </c>
      <c r="I241" s="21" t="s">
        <v>312</v>
      </c>
      <c r="J241" s="14" t="s">
        <v>115</v>
      </c>
      <c r="K241" s="10"/>
    </row>
    <row r="242" spans="1:11">
      <c r="A242" s="135" t="str">
        <f>A241</f>
        <v>ТМЦ</v>
      </c>
      <c r="B242" s="135" t="str">
        <f>B241</f>
        <v>Да</v>
      </c>
      <c r="C242" s="16"/>
      <c r="D242" s="16"/>
      <c r="E242" s="11">
        <f t="shared" si="30"/>
        <v>8</v>
      </c>
      <c r="F242" s="168">
        <f>IF(E241=E240,IF(AND(B242=Данные!$B$7,NOT(ISBLANK(C242)),OR(A242=$A$1,A242=Данные!$C$9)),F241+1,F241),IF(AND(B242=Данные!$B$7,NOT(ISBLANK(C242)),OR(A242=$A$1,A242=Данные!$C$9)),1,0))</f>
        <v>3</v>
      </c>
      <c r="G242" s="140" t="str">
        <f t="shared" si="37"/>
        <v/>
      </c>
      <c r="H242" s="17"/>
      <c r="I242" s="17"/>
      <c r="J242" s="18" t="s">
        <v>9</v>
      </c>
      <c r="K242" s="10"/>
    </row>
    <row r="243" spans="1:11">
      <c r="A243" s="135" t="str">
        <f>A242</f>
        <v>ТМЦ</v>
      </c>
      <c r="B243" s="135" t="str">
        <f>B242</f>
        <v>Да</v>
      </c>
      <c r="C243" s="16"/>
      <c r="D243" s="16"/>
      <c r="E243" s="11">
        <f t="shared" si="30"/>
        <v>8</v>
      </c>
      <c r="F243" s="168">
        <f>IF(E242=E241,IF(AND(B243=Данные!$B$7,NOT(ISBLANK(C243)),OR(A243=$A$1,A243=Данные!$C$9)),F242+1,F242),IF(AND(B243=Данные!$B$7,NOT(ISBLANK(C243)),OR(A243=$A$1,A243=Данные!$C$9)),1,0))</f>
        <v>3</v>
      </c>
      <c r="G243" s="140" t="str">
        <f t="shared" si="37"/>
        <v/>
      </c>
      <c r="H243" s="17"/>
      <c r="I243" s="17"/>
      <c r="J243" s="18" t="s">
        <v>10</v>
      </c>
      <c r="K243" s="10"/>
    </row>
    <row r="244" spans="1:11" ht="45" hidden="1">
      <c r="A244" s="10" t="s">
        <v>150</v>
      </c>
      <c r="B244" s="10" t="s">
        <v>9</v>
      </c>
      <c r="C244" s="17" t="s">
        <v>47</v>
      </c>
      <c r="D244" s="17" t="s">
        <v>289</v>
      </c>
      <c r="E244" s="13">
        <f t="shared" si="30"/>
        <v>8</v>
      </c>
      <c r="F244" s="168">
        <f>IF(E243=E242,IF(AND(B244=Данные!$B$7,NOT(ISBLANK(C244)),OR(A244=$A$1,A244=Данные!$C$9)),F243+1,F243),IF(AND(B244=Данные!$B$7,NOT(ISBLANK(C244)),OR(A244=$A$1,A244=Данные!$C$9)),1,0))</f>
        <v>3</v>
      </c>
      <c r="G244" s="140" t="str">
        <f t="shared" ref="G244:G250" si="38">IF(E244=E243,IF(ISBLANK(H244),"",CONCATENATE(E244,".",F244)),E244)</f>
        <v>8.3</v>
      </c>
      <c r="H244" s="14" t="s">
        <v>229</v>
      </c>
      <c r="I244" s="14" t="s">
        <v>230</v>
      </c>
      <c r="J244" s="14" t="s">
        <v>115</v>
      </c>
      <c r="K244" s="10"/>
    </row>
    <row r="245" spans="1:11" hidden="1">
      <c r="A245" s="135" t="str">
        <f>A244</f>
        <v>СМР</v>
      </c>
      <c r="B245" s="135" t="str">
        <f>B244</f>
        <v>Да</v>
      </c>
      <c r="C245" s="16"/>
      <c r="D245" s="16"/>
      <c r="E245" s="11">
        <f t="shared" si="30"/>
        <v>8</v>
      </c>
      <c r="F245" s="168">
        <f>IF(E244=E243,IF(AND(B245=Данные!$B$7,NOT(ISBLANK(C245)),OR(A245=$A$1,A245=Данные!$C$9)),F244+1,F244),IF(AND(B245=Данные!$B$7,NOT(ISBLANK(C245)),OR(A245=$A$1,A245=Данные!$C$9)),1,0))</f>
        <v>3</v>
      </c>
      <c r="G245" s="140" t="str">
        <f t="shared" si="38"/>
        <v/>
      </c>
      <c r="H245" s="17"/>
      <c r="I245" s="17"/>
      <c r="J245" s="18" t="s">
        <v>9</v>
      </c>
      <c r="K245" s="10"/>
    </row>
    <row r="246" spans="1:11" hidden="1">
      <c r="A246" s="135" t="str">
        <f>A245</f>
        <v>СМР</v>
      </c>
      <c r="B246" s="135" t="str">
        <f>B245</f>
        <v>Да</v>
      </c>
      <c r="C246" s="16"/>
      <c r="D246" s="16"/>
      <c r="E246" s="11">
        <f t="shared" si="30"/>
        <v>8</v>
      </c>
      <c r="F246" s="168">
        <f>IF(E245=E244,IF(AND(B246=Данные!$B$7,NOT(ISBLANK(C246)),OR(A246=$A$1,A246=Данные!$C$9)),F245+1,F245),IF(AND(B246=Данные!$B$7,NOT(ISBLANK(C246)),OR(A246=$A$1,A246=Данные!$C$9)),1,0))</f>
        <v>3</v>
      </c>
      <c r="G246" s="140" t="str">
        <f t="shared" si="38"/>
        <v/>
      </c>
      <c r="H246" s="17"/>
      <c r="I246" s="17"/>
      <c r="J246" s="18" t="s">
        <v>10</v>
      </c>
      <c r="K246" s="10"/>
    </row>
    <row r="247" spans="1:11" ht="56.25" hidden="1">
      <c r="A247" s="10" t="s">
        <v>150</v>
      </c>
      <c r="B247" s="10" t="s">
        <v>9</v>
      </c>
      <c r="C247" s="17" t="s">
        <v>47</v>
      </c>
      <c r="D247" s="17" t="s">
        <v>289</v>
      </c>
      <c r="E247" s="13">
        <f t="shared" si="30"/>
        <v>8</v>
      </c>
      <c r="F247" s="168">
        <f>IF(E246=E245,IF(AND(B247=Данные!$B$7,NOT(ISBLANK(C247)),OR(A247=$A$1,A247=Данные!$C$9)),F246+1,F246),IF(AND(B247=Данные!$B$7,NOT(ISBLANK(C247)),OR(A247=$A$1,A247=Данные!$C$9)),1,0))</f>
        <v>3</v>
      </c>
      <c r="G247" s="140" t="str">
        <f t="shared" si="38"/>
        <v>8.3</v>
      </c>
      <c r="H247" s="14" t="s">
        <v>244</v>
      </c>
      <c r="I247" s="14" t="s">
        <v>245</v>
      </c>
      <c r="J247" s="24" t="s">
        <v>115</v>
      </c>
      <c r="K247" s="10"/>
    </row>
    <row r="248" spans="1:11" hidden="1">
      <c r="A248" s="135" t="str">
        <f>A247</f>
        <v>СМР</v>
      </c>
      <c r="B248" s="135" t="str">
        <f>B247</f>
        <v>Да</v>
      </c>
      <c r="C248" s="16"/>
      <c r="D248" s="16"/>
      <c r="E248" s="11">
        <f t="shared" si="30"/>
        <v>8</v>
      </c>
      <c r="F248" s="168">
        <f>IF(E247=E246,IF(AND(B248=Данные!$B$7,NOT(ISBLANK(C248)),OR(A248=$A$1,A248=Данные!$C$9)),F247+1,F247),IF(AND(B248=Данные!$B$7,NOT(ISBLANK(C248)),OR(A248=$A$1,A248=Данные!$C$9)),1,0))</f>
        <v>3</v>
      </c>
      <c r="G248" s="140" t="str">
        <f t="shared" si="38"/>
        <v/>
      </c>
      <c r="H248" s="17"/>
      <c r="I248" s="17"/>
      <c r="J248" s="18" t="s">
        <v>9</v>
      </c>
      <c r="K248" s="10"/>
    </row>
    <row r="249" spans="1:11" hidden="1">
      <c r="A249" s="135" t="str">
        <f>A248</f>
        <v>СМР</v>
      </c>
      <c r="B249" s="135" t="str">
        <f>B248</f>
        <v>Да</v>
      </c>
      <c r="C249" s="16"/>
      <c r="D249" s="16"/>
      <c r="E249" s="11">
        <f t="shared" si="30"/>
        <v>8</v>
      </c>
      <c r="F249" s="168">
        <f>IF(E248=E247,IF(AND(B249=Данные!$B$7,NOT(ISBLANK(C249)),OR(A249=$A$1,A249=Данные!$C$9)),F248+1,F248),IF(AND(B249=Данные!$B$7,NOT(ISBLANK(C249)),OR(A249=$A$1,A249=Данные!$C$9)),1,0))</f>
        <v>3</v>
      </c>
      <c r="G249" s="140" t="str">
        <f t="shared" si="38"/>
        <v/>
      </c>
      <c r="H249" s="17"/>
      <c r="I249" s="17"/>
      <c r="J249" s="18" t="s">
        <v>10</v>
      </c>
      <c r="K249" s="10"/>
    </row>
    <row r="250" spans="1:11" ht="56.25">
      <c r="A250" s="10" t="s">
        <v>151</v>
      </c>
      <c r="B250" s="10" t="s">
        <v>9</v>
      </c>
      <c r="C250" s="17" t="s">
        <v>47</v>
      </c>
      <c r="D250" s="17" t="s">
        <v>289</v>
      </c>
      <c r="E250" s="13">
        <f t="shared" si="30"/>
        <v>8</v>
      </c>
      <c r="F250" s="168">
        <f>IF(E249=E248,IF(AND(B250=Данные!$B$7,NOT(ISBLANK(C250)),OR(A250=$A$1,A250=Данные!$C$9)),F249+1,F249),IF(AND(B250=Данные!$B$7,NOT(ISBLANK(C250)),OR(A250=$A$1,A250=Данные!$C$9)),1,0))</f>
        <v>4</v>
      </c>
      <c r="G250" s="140" t="str">
        <f t="shared" si="38"/>
        <v>8.4</v>
      </c>
      <c r="H250" s="14" t="s">
        <v>188</v>
      </c>
      <c r="I250" s="14" t="s">
        <v>189</v>
      </c>
      <c r="J250" s="14" t="s">
        <v>115</v>
      </c>
      <c r="K250" s="212"/>
    </row>
    <row r="251" spans="1:11" ht="13.9" customHeight="1">
      <c r="A251" s="135" t="str">
        <f>A250</f>
        <v>ТМЦ</v>
      </c>
      <c r="B251" s="135" t="str">
        <f>B250</f>
        <v>Да</v>
      </c>
      <c r="C251" s="16"/>
      <c r="D251" s="16"/>
      <c r="E251" s="13">
        <f t="shared" si="30"/>
        <v>8</v>
      </c>
      <c r="F251" s="168">
        <f>IF(E250=E249,IF(AND(B251=Данные!$B$7,NOT(ISBLANK(C251)),OR(A251=$A$1,A251=Данные!$C$9)),F250+1,F250),IF(AND(B251=Данные!$B$7,NOT(ISBLANK(C251)),OR(A251=$A$1,A251=Данные!$C$9)),1,0))</f>
        <v>4</v>
      </c>
      <c r="G251" s="140" t="str">
        <f t="shared" ref="G251:G264" si="39">IF(E251=E250,IF(ISBLANK(H251),"",CONCATENATE(E251,".",F251)),E251)</f>
        <v/>
      </c>
      <c r="H251" s="17"/>
      <c r="I251" s="17"/>
      <c r="J251" s="18" t="s">
        <v>9</v>
      </c>
      <c r="K251" s="209"/>
    </row>
    <row r="252" spans="1:11" ht="13.9" customHeight="1">
      <c r="A252" s="135" t="str">
        <f>A251</f>
        <v>ТМЦ</v>
      </c>
      <c r="B252" s="135" t="str">
        <f>B251</f>
        <v>Да</v>
      </c>
      <c r="C252" s="16"/>
      <c r="D252" s="16"/>
      <c r="E252" s="13">
        <f t="shared" si="30"/>
        <v>8</v>
      </c>
      <c r="F252" s="168">
        <f>IF(E251=E250,IF(AND(B252=Данные!$B$7,NOT(ISBLANK(C252)),OR(A252=$A$1,A252=Данные!$C$9)),F251+1,F251),IF(AND(B252=Данные!$B$7,NOT(ISBLANK(C252)),OR(A252=$A$1,A252=Данные!$C$9)),1,0))</f>
        <v>4</v>
      </c>
      <c r="G252" s="140" t="str">
        <f t="shared" si="39"/>
        <v/>
      </c>
      <c r="H252" s="17"/>
      <c r="I252" s="17"/>
      <c r="J252" s="18" t="s">
        <v>10</v>
      </c>
      <c r="K252" s="209"/>
    </row>
    <row r="253" spans="1:11" ht="33.75">
      <c r="A253" s="10" t="s">
        <v>151</v>
      </c>
      <c r="B253" s="10" t="s">
        <v>9</v>
      </c>
      <c r="C253" s="17" t="s">
        <v>47</v>
      </c>
      <c r="D253" s="17" t="s">
        <v>289</v>
      </c>
      <c r="E253" s="13">
        <f t="shared" si="30"/>
        <v>8</v>
      </c>
      <c r="F253" s="168">
        <f>IF(E252=E251,IF(AND(B253=Данные!$B$7,NOT(ISBLANK(C253)),OR(A253=$A$1,A253=Данные!$C$9)),F252+1,F252),IF(AND(B253=Данные!$B$7,NOT(ISBLANK(C253)),OR(A253=$A$1,A253=Данные!$C$9)),1,0))</f>
        <v>5</v>
      </c>
      <c r="G253" s="140" t="str">
        <f t="shared" si="39"/>
        <v>8.5</v>
      </c>
      <c r="H253" s="14" t="s">
        <v>190</v>
      </c>
      <c r="I253" s="14" t="s">
        <v>191</v>
      </c>
      <c r="J253" s="14" t="s">
        <v>115</v>
      </c>
      <c r="K253" s="211"/>
    </row>
    <row r="254" spans="1:11" ht="13.9" customHeight="1">
      <c r="A254" s="135" t="str">
        <f>A253</f>
        <v>ТМЦ</v>
      </c>
      <c r="B254" s="135" t="str">
        <f>B253</f>
        <v>Да</v>
      </c>
      <c r="C254" s="16"/>
      <c r="D254" s="16"/>
      <c r="E254" s="13">
        <f t="shared" si="30"/>
        <v>8</v>
      </c>
      <c r="F254" s="168">
        <f>IF(E253=E252,IF(AND(B254=Данные!$B$7,NOT(ISBLANK(C254)),OR(A254=$A$1,A254=Данные!$C$9)),F253+1,F253),IF(AND(B254=Данные!$B$7,NOT(ISBLANK(C254)),OR(A254=$A$1,A254=Данные!$C$9)),1,0))</f>
        <v>5</v>
      </c>
      <c r="G254" s="140" t="str">
        <f t="shared" si="39"/>
        <v/>
      </c>
      <c r="H254" s="17"/>
      <c r="I254" s="17"/>
      <c r="J254" s="18" t="s">
        <v>9</v>
      </c>
      <c r="K254" s="209"/>
    </row>
    <row r="255" spans="1:11">
      <c r="A255" s="135" t="str">
        <f>A254</f>
        <v>ТМЦ</v>
      </c>
      <c r="B255" s="135" t="str">
        <f>B254</f>
        <v>Да</v>
      </c>
      <c r="C255" s="16"/>
      <c r="D255" s="16"/>
      <c r="E255" s="13">
        <f t="shared" si="30"/>
        <v>8</v>
      </c>
      <c r="F255" s="168">
        <f>IF(E254=E253,IF(AND(B255=Данные!$B$7,NOT(ISBLANK(C255)),OR(A255=$A$1,A255=Данные!$C$9)),F254+1,F254),IF(AND(B255=Данные!$B$7,NOT(ISBLANK(C255)),OR(A255=$A$1,A255=Данные!$C$9)),1,0))</f>
        <v>5</v>
      </c>
      <c r="G255" s="140" t="str">
        <f t="shared" si="39"/>
        <v/>
      </c>
      <c r="H255" s="17"/>
      <c r="I255" s="17"/>
      <c r="J255" s="18" t="s">
        <v>10</v>
      </c>
      <c r="K255" s="209"/>
    </row>
    <row r="256" spans="1:11" ht="90">
      <c r="A256" s="10" t="s">
        <v>151</v>
      </c>
      <c r="B256" s="10" t="s">
        <v>9</v>
      </c>
      <c r="C256" s="22" t="s">
        <v>47</v>
      </c>
      <c r="D256" s="17" t="s">
        <v>289</v>
      </c>
      <c r="E256" s="13">
        <f t="shared" si="30"/>
        <v>8</v>
      </c>
      <c r="F256" s="168">
        <f>IF(E255=E254,IF(AND(B256=Данные!$B$7,NOT(ISBLANK(C256)),OR(A256=$A$1,A256=Данные!$C$9)),F255+1,F255),IF(AND(B256=Данные!$B$7,NOT(ISBLANK(C256)),OR(A256=$A$1,A256=Данные!$C$9)),1,0))</f>
        <v>6</v>
      </c>
      <c r="G256" s="140" t="str">
        <f t="shared" si="39"/>
        <v>8.6</v>
      </c>
      <c r="H256" s="14" t="s">
        <v>262</v>
      </c>
      <c r="I256" s="14" t="s">
        <v>263</v>
      </c>
      <c r="J256" s="14" t="s">
        <v>115</v>
      </c>
      <c r="K256" s="211"/>
    </row>
    <row r="257" spans="1:11">
      <c r="A257" s="135" t="str">
        <f>A256</f>
        <v>ТМЦ</v>
      </c>
      <c r="B257" s="135" t="str">
        <f>B256</f>
        <v>Да</v>
      </c>
      <c r="C257" s="22"/>
      <c r="D257" s="22"/>
      <c r="E257" s="13">
        <f t="shared" si="30"/>
        <v>8</v>
      </c>
      <c r="F257" s="168">
        <f>IF(E256=E255,IF(AND(B257=Данные!$B$7,NOT(ISBLANK(C257)),OR(A257=$A$1,A257=Данные!$C$9)),F256+1,F256),IF(AND(B257=Данные!$B$7,NOT(ISBLANK(C257)),OR(A257=$A$1,A257=Данные!$C$9)),1,0))</f>
        <v>6</v>
      </c>
      <c r="G257" s="140" t="str">
        <f t="shared" si="39"/>
        <v/>
      </c>
      <c r="H257" s="17"/>
      <c r="I257" s="17"/>
      <c r="J257" s="18" t="s">
        <v>9</v>
      </c>
      <c r="K257" s="209"/>
    </row>
    <row r="258" spans="1:11">
      <c r="A258" s="135" t="str">
        <f t="shared" ref="A258:B262" si="40">A257</f>
        <v>ТМЦ</v>
      </c>
      <c r="B258" s="135" t="str">
        <f t="shared" si="40"/>
        <v>Да</v>
      </c>
      <c r="C258" s="22"/>
      <c r="D258" s="22"/>
      <c r="E258" s="13">
        <f t="shared" si="30"/>
        <v>8</v>
      </c>
      <c r="F258" s="168">
        <f>IF(E257=E256,IF(AND(B258=Данные!$B$7,NOT(ISBLANK(C258)),OR(A258=$A$1,A258=Данные!$C$9)),F257+1,F257),IF(AND(B258=Данные!$B$7,NOT(ISBLANK(C258)),OR(A258=$A$1,A258=Данные!$C$9)),1,0))</f>
        <v>6</v>
      </c>
      <c r="G258" s="140" t="str">
        <f t="shared" si="39"/>
        <v/>
      </c>
      <c r="H258" s="17"/>
      <c r="I258" s="17"/>
      <c r="J258" s="18" t="s">
        <v>10</v>
      </c>
      <c r="K258" s="209"/>
    </row>
    <row r="259" spans="1:11" ht="33.75">
      <c r="A259" s="10" t="s">
        <v>151</v>
      </c>
      <c r="B259" s="10" t="s">
        <v>9</v>
      </c>
      <c r="C259" s="22" t="s">
        <v>47</v>
      </c>
      <c r="D259" s="17" t="s">
        <v>289</v>
      </c>
      <c r="E259" s="13">
        <f t="shared" si="30"/>
        <v>8</v>
      </c>
      <c r="F259" s="168">
        <f>IF(E258=E257,IF(AND(B259=Данные!$B$7,NOT(ISBLANK(C259)),OR(A259=$A$1,A259=Данные!$C$9)),F258+1,F258),IF(AND(B259=Данные!$B$7,NOT(ISBLANK(C259)),OR(A259=$A$1,A259=Данные!$C$9)),1,0))</f>
        <v>7</v>
      </c>
      <c r="G259" s="140" t="str">
        <f t="shared" si="39"/>
        <v>8.7</v>
      </c>
      <c r="H259" s="14" t="s">
        <v>264</v>
      </c>
      <c r="I259" s="14" t="s">
        <v>265</v>
      </c>
      <c r="J259" s="14" t="s">
        <v>115</v>
      </c>
      <c r="K259" s="211"/>
    </row>
    <row r="260" spans="1:11">
      <c r="A260" s="135" t="str">
        <f t="shared" si="40"/>
        <v>ТМЦ</v>
      </c>
      <c r="B260" s="135" t="str">
        <f t="shared" ref="B260" si="41">B259</f>
        <v>Да</v>
      </c>
      <c r="C260" s="16"/>
      <c r="D260" s="16"/>
      <c r="E260" s="13">
        <f t="shared" si="30"/>
        <v>8</v>
      </c>
      <c r="F260" s="168">
        <f>IF(E259=E258,IF(AND(B260=Данные!$B$7,NOT(ISBLANK(C260)),OR(A260=$A$1,A260=Данные!$C$9)),F259+1,F259),IF(AND(B260=Данные!$B$7,NOT(ISBLANK(C260)),OR(A260=$A$1,A260=Данные!$C$9)),1,0))</f>
        <v>7</v>
      </c>
      <c r="G260" s="140" t="str">
        <f t="shared" si="39"/>
        <v/>
      </c>
      <c r="H260" s="17"/>
      <c r="I260" s="17"/>
      <c r="J260" s="18" t="s">
        <v>9</v>
      </c>
      <c r="K260" s="209"/>
    </row>
    <row r="261" spans="1:11">
      <c r="A261" s="135" t="str">
        <f t="shared" si="40"/>
        <v>ТМЦ</v>
      </c>
      <c r="B261" s="135" t="str">
        <f t="shared" ref="B261" si="42">B260</f>
        <v>Да</v>
      </c>
      <c r="C261" s="16"/>
      <c r="D261" s="16"/>
      <c r="E261" s="13">
        <f t="shared" si="30"/>
        <v>8</v>
      </c>
      <c r="F261" s="168">
        <f>IF(E260=E259,IF(AND(B261=Данные!$B$7,NOT(ISBLANK(C261)),OR(A261=$A$1,A261=Данные!$C$9)),F260+1,F260),IF(AND(B261=Данные!$B$7,NOT(ISBLANK(C261)),OR(A261=$A$1,A261=Данные!$C$9)),1,0))</f>
        <v>7</v>
      </c>
      <c r="G261" s="140" t="str">
        <f t="shared" si="39"/>
        <v/>
      </c>
      <c r="H261" s="17"/>
      <c r="I261" s="17"/>
      <c r="J261" s="18" t="s">
        <v>10</v>
      </c>
      <c r="K261" s="209"/>
    </row>
    <row r="262" spans="1:11" ht="56.25">
      <c r="A262" s="135" t="str">
        <f t="shared" si="40"/>
        <v>ТМЦ</v>
      </c>
      <c r="B262" s="135" t="str">
        <f t="shared" ref="B262" si="43">B261</f>
        <v>Да</v>
      </c>
      <c r="C262" s="16"/>
      <c r="D262" s="16"/>
      <c r="E262" s="13">
        <f t="shared" si="30"/>
        <v>8</v>
      </c>
      <c r="F262" s="168">
        <f>IF(E261=E260,IF(AND(B262=Данные!$B$7,NOT(ISBLANK(C262)),OR(A262=$A$1,A262=Данные!$C$9)),F261+1,F261),IF(AND(B262=Данные!$B$7,NOT(ISBLANK(C262)),OR(A262=$A$1,A262=Данные!$C$9)),1,0))</f>
        <v>7</v>
      </c>
      <c r="G262" s="140" t="str">
        <f t="shared" si="39"/>
        <v/>
      </c>
      <c r="H262" s="17"/>
      <c r="I262" s="17"/>
      <c r="J262" s="18" t="s">
        <v>266</v>
      </c>
      <c r="K262" s="209"/>
    </row>
    <row r="263" spans="1:11" ht="13.9" customHeight="1">
      <c r="A263" s="135" t="s">
        <v>152</v>
      </c>
      <c r="B263" s="10"/>
      <c r="C263" s="140"/>
      <c r="D263" s="140"/>
      <c r="E263" s="13">
        <f>E262+1</f>
        <v>9</v>
      </c>
      <c r="F263" s="168">
        <f>IF(E262=E261,IF(AND(B263=Данные!$B$7,NOT(ISBLANK(C263)),OR(A263=$A$1,A263=Данные!$C$9)),F262+1,F262),IF(AND(B263=Данные!$B$7,NOT(ISBLANK(C263)),OR(A263=$A$1,A263=Данные!$C$9)),1,0))</f>
        <v>7</v>
      </c>
      <c r="G263" s="140">
        <f t="shared" si="39"/>
        <v>9</v>
      </c>
      <c r="H263" s="19" t="s">
        <v>168</v>
      </c>
      <c r="I263" s="19"/>
      <c r="J263" s="19"/>
      <c r="K263" s="10"/>
    </row>
    <row r="264" spans="1:11" ht="31.15" hidden="1" customHeight="1">
      <c r="A264" s="10" t="s">
        <v>150</v>
      </c>
      <c r="B264" s="10" t="s">
        <v>9</v>
      </c>
      <c r="C264" s="17" t="s">
        <v>47</v>
      </c>
      <c r="D264" s="17" t="s">
        <v>289</v>
      </c>
      <c r="E264" s="13">
        <f t="shared" si="30"/>
        <v>9</v>
      </c>
      <c r="F264" s="168">
        <f>IF(E263=E262,IF(AND(B264=Данные!$B$7,NOT(ISBLANK(C264)),OR(A264=$A$1,A264=Данные!$C$9)),F263+1,F263),IF(AND(B264=Данные!$B$7,NOT(ISBLANK(C264)),OR(A264=$A$1,A264=Данные!$C$9)),1,0))</f>
        <v>0</v>
      </c>
      <c r="G264" s="140" t="str">
        <f t="shared" si="39"/>
        <v>9.0</v>
      </c>
      <c r="H264" s="20" t="s">
        <v>88</v>
      </c>
      <c r="I264" s="20" t="s">
        <v>25</v>
      </c>
      <c r="J264" s="20" t="s">
        <v>89</v>
      </c>
      <c r="K264" s="10"/>
    </row>
    <row r="265" spans="1:11" ht="13.9" hidden="1" customHeight="1">
      <c r="A265" s="135" t="str">
        <f t="shared" ref="A265:B268" si="44">A264</f>
        <v>СМР</v>
      </c>
      <c r="B265" s="135" t="str">
        <f t="shared" si="44"/>
        <v>Да</v>
      </c>
      <c r="C265" s="16"/>
      <c r="D265" s="16"/>
      <c r="E265" s="11">
        <f t="shared" si="30"/>
        <v>9</v>
      </c>
      <c r="F265" s="168">
        <f>IF(E264=E263,IF(AND(B265=Данные!$B$7,NOT(ISBLANK(C265)),OR(A265=$A$1,A265=Данные!$C$9)),F264+1,F264),IF(AND(B265=Данные!$B$7,NOT(ISBLANK(C265)),OR(A265=$A$1,A265=Данные!$C$9)),1,0))</f>
        <v>0</v>
      </c>
      <c r="G265" s="140" t="str">
        <f t="shared" si="29"/>
        <v/>
      </c>
      <c r="H265" s="17"/>
      <c r="I265" s="17"/>
      <c r="J265" s="18" t="s">
        <v>97</v>
      </c>
      <c r="K265" s="10"/>
    </row>
    <row r="266" spans="1:11" ht="13.9" hidden="1" customHeight="1">
      <c r="A266" s="135" t="str">
        <f t="shared" si="44"/>
        <v>СМР</v>
      </c>
      <c r="B266" s="135" t="str">
        <f t="shared" si="44"/>
        <v>Да</v>
      </c>
      <c r="C266" s="16"/>
      <c r="D266" s="16"/>
      <c r="E266" s="11">
        <f t="shared" si="30"/>
        <v>9</v>
      </c>
      <c r="F266" s="168">
        <f>IF(E265=E264,IF(AND(B266=Данные!$B$7,NOT(ISBLANK(C266)),OR(A266=$A$1,A266=Данные!$C$9)),F265+1,F265),IF(AND(B266=Данные!$B$7,NOT(ISBLANK(C266)),OR(A266=$A$1,A266=Данные!$C$9)),1,0))</f>
        <v>0</v>
      </c>
      <c r="G266" s="140" t="str">
        <f t="shared" si="29"/>
        <v/>
      </c>
      <c r="H266" s="17"/>
      <c r="I266" s="17"/>
      <c r="J266" s="18" t="s">
        <v>99</v>
      </c>
      <c r="K266" s="10"/>
    </row>
    <row r="267" spans="1:11" ht="13.9" hidden="1" customHeight="1">
      <c r="A267" s="135" t="str">
        <f t="shared" si="44"/>
        <v>СМР</v>
      </c>
      <c r="B267" s="135" t="str">
        <f t="shared" si="44"/>
        <v>Да</v>
      </c>
      <c r="C267" s="16"/>
      <c r="D267" s="16"/>
      <c r="E267" s="11">
        <f t="shared" si="30"/>
        <v>9</v>
      </c>
      <c r="F267" s="168">
        <f>IF(E266=E265,IF(AND(B267=Данные!$B$7,NOT(ISBLANK(C267)),OR(A267=$A$1,A267=Данные!$C$9)),F266+1,F266),IF(AND(B267=Данные!$B$7,NOT(ISBLANK(C267)),OR(A267=$A$1,A267=Данные!$C$9)),1,0))</f>
        <v>0</v>
      </c>
      <c r="G267" s="140" t="str">
        <f t="shared" si="29"/>
        <v/>
      </c>
      <c r="H267" s="17"/>
      <c r="I267" s="17"/>
      <c r="J267" s="18" t="s">
        <v>100</v>
      </c>
      <c r="K267" s="10"/>
    </row>
    <row r="268" spans="1:11" ht="13.9" hidden="1" customHeight="1">
      <c r="A268" s="135" t="str">
        <f t="shared" si="44"/>
        <v>СМР</v>
      </c>
      <c r="B268" s="135" t="str">
        <f t="shared" si="44"/>
        <v>Да</v>
      </c>
      <c r="C268" s="16"/>
      <c r="D268" s="16"/>
      <c r="E268" s="11">
        <f t="shared" si="30"/>
        <v>9</v>
      </c>
      <c r="F268" s="168">
        <f>IF(E267=E266,IF(AND(B268=Данные!$B$7,NOT(ISBLANK(C268)),OR(A268=$A$1,A268=Данные!$C$9)),F267+1,F267),IF(AND(B268=Данные!$B$7,NOT(ISBLANK(C268)),OR(A268=$A$1,A268=Данные!$C$9)),1,0))</f>
        <v>0</v>
      </c>
      <c r="G268" s="140" t="str">
        <f t="shared" si="29"/>
        <v/>
      </c>
      <c r="H268" s="17"/>
      <c r="I268" s="17"/>
      <c r="J268" s="18" t="s">
        <v>98</v>
      </c>
      <c r="K268" s="10"/>
    </row>
    <row r="269" spans="1:11" ht="56.25">
      <c r="A269" s="10" t="s">
        <v>152</v>
      </c>
      <c r="B269" s="10" t="s">
        <v>9</v>
      </c>
      <c r="C269" s="17" t="s">
        <v>47</v>
      </c>
      <c r="D269" s="17" t="s">
        <v>289</v>
      </c>
      <c r="E269" s="13">
        <f t="shared" si="30"/>
        <v>9</v>
      </c>
      <c r="F269" s="168">
        <f>IF(E268=E267,IF(AND(B269=Данные!$B$7,NOT(ISBLANK(C269)),OR(A269=$A$1,A269=Данные!$C$9)),F268+1,F268),IF(AND(B269=Данные!$B$7,NOT(ISBLANK(C269)),OR(A269=$A$1,A269=Данные!$C$9)),1,0))</f>
        <v>1</v>
      </c>
      <c r="G269" s="140" t="str">
        <f t="shared" si="29"/>
        <v>9.1</v>
      </c>
      <c r="H269" s="14" t="s">
        <v>80</v>
      </c>
      <c r="I269" s="14" t="s">
        <v>87</v>
      </c>
      <c r="J269" s="14" t="s">
        <v>246</v>
      </c>
      <c r="K269" s="10"/>
    </row>
    <row r="270" spans="1:11" ht="13.9" customHeight="1">
      <c r="A270" s="135" t="str">
        <f t="shared" ref="A270:B273" si="45">A269</f>
        <v>общее</v>
      </c>
      <c r="B270" s="135" t="str">
        <f t="shared" si="45"/>
        <v>Да</v>
      </c>
      <c r="C270" s="16"/>
      <c r="D270" s="16"/>
      <c r="E270" s="11">
        <f t="shared" si="30"/>
        <v>9</v>
      </c>
      <c r="F270" s="168">
        <f>IF(E269=E268,IF(AND(B270=Данные!$B$7,NOT(ISBLANK(C270)),OR(A270=$A$1,A270=Данные!$C$9)),F269+1,F269),IF(AND(B270=Данные!$B$7,NOT(ISBLANK(C270)),OR(A270=$A$1,A270=Данные!$C$9)),1,0))</f>
        <v>1</v>
      </c>
      <c r="G270" s="140" t="str">
        <f t="shared" si="29"/>
        <v/>
      </c>
      <c r="H270" s="17"/>
      <c r="I270" s="17"/>
      <c r="J270" s="18" t="s">
        <v>9</v>
      </c>
      <c r="K270" s="10"/>
    </row>
    <row r="271" spans="1:11" ht="13.9" customHeight="1">
      <c r="A271" s="135" t="str">
        <f t="shared" si="45"/>
        <v>общее</v>
      </c>
      <c r="B271" s="135" t="str">
        <f t="shared" si="45"/>
        <v>Да</v>
      </c>
      <c r="C271" s="16"/>
      <c r="D271" s="16"/>
      <c r="E271" s="11">
        <f>E270</f>
        <v>9</v>
      </c>
      <c r="F271" s="168">
        <f>IF(E270=E269,IF(AND(B271=Данные!$B$7,NOT(ISBLANK(C271)),OR(A271=$A$1,A271=Данные!$C$9)),F270+1,F270),IF(AND(B271=Данные!$B$7,NOT(ISBLANK(C271)),OR(A271=$A$1,A271=Данные!$C$9)),1,0))</f>
        <v>1</v>
      </c>
      <c r="G271" s="140" t="str">
        <f>IF(E271=E270,IF(ISBLANK(H271),"",CONCATENATE(E271,".",F271)),E271)</f>
        <v/>
      </c>
      <c r="H271" s="17"/>
      <c r="I271" s="17"/>
      <c r="J271" s="18" t="s">
        <v>10</v>
      </c>
      <c r="K271" s="10"/>
    </row>
    <row r="272" spans="1:11" ht="13.9" customHeight="1">
      <c r="A272" s="135" t="str">
        <f t="shared" si="45"/>
        <v>общее</v>
      </c>
      <c r="B272" s="135" t="str">
        <f t="shared" si="45"/>
        <v>Да</v>
      </c>
      <c r="C272" s="16"/>
      <c r="D272" s="16"/>
      <c r="E272" s="11">
        <f t="shared" si="30"/>
        <v>9</v>
      </c>
      <c r="F272" s="168">
        <f>IF(E271=E270,IF(AND(B272=Данные!$B$7,NOT(ISBLANK(C272)),OR(A272=$A$1,A272=Данные!$C$9)),F271+1,F271),IF(AND(B272=Данные!$B$7,NOT(ISBLANK(C272)),OR(A272=$A$1,A272=Данные!$C$9)),1,0))</f>
        <v>1</v>
      </c>
      <c r="G272" s="140" t="str">
        <f t="shared" si="29"/>
        <v/>
      </c>
      <c r="H272" s="17"/>
      <c r="I272" s="17"/>
      <c r="J272" s="18"/>
      <c r="K272" s="10"/>
    </row>
    <row r="273" spans="1:11" ht="13.9" customHeight="1">
      <c r="A273" s="135" t="str">
        <f t="shared" si="45"/>
        <v>общее</v>
      </c>
      <c r="B273" s="135" t="str">
        <f t="shared" si="45"/>
        <v>Да</v>
      </c>
      <c r="C273" s="16"/>
      <c r="D273" s="16"/>
      <c r="E273" s="11"/>
      <c r="F273" s="168">
        <f>IF(E272=E271,IF(AND(B273=Данные!$B$7,NOT(ISBLANK(C273)),OR(A273=$A$1,A273=Данные!$C$9)),F272+1,F272),IF(AND(B273=Данные!$B$7,NOT(ISBLANK(C273)),OR(A273=$A$1,A273=Данные!$C$9)),1,0))</f>
        <v>1</v>
      </c>
      <c r="G273" s="140"/>
      <c r="H273" s="17"/>
      <c r="I273" s="17"/>
      <c r="J273" s="18"/>
      <c r="K273" s="10"/>
    </row>
    <row r="274" spans="1:11" ht="13.9" customHeight="1">
      <c r="A274" s="135" t="s">
        <v>152</v>
      </c>
      <c r="B274" s="10"/>
      <c r="C274" s="140"/>
      <c r="D274" s="140"/>
      <c r="E274" s="12">
        <f>E272+1</f>
        <v>10</v>
      </c>
      <c r="F274" s="168">
        <f>IF(E273=E272,IF(AND(B274=Данные!$B$7,NOT(ISBLANK(C274)),OR(A274=$A$1,A274=Данные!$C$9)),F273+1,F273),IF(AND(B274=Данные!$B$7,NOT(ISBLANK(C274)),OR(A274=$A$1,A274=Данные!$C$9)),1,0))</f>
        <v>0</v>
      </c>
      <c r="G274" s="140">
        <f>IF(E274=E272,IF(ISBLANK(H274),"",CONCATENATE(E274,".",F274)),E274)</f>
        <v>10</v>
      </c>
      <c r="H274" s="19" t="s">
        <v>26</v>
      </c>
      <c r="I274" s="19"/>
      <c r="J274" s="19"/>
      <c r="K274" s="10"/>
    </row>
    <row r="275" spans="1:11">
      <c r="A275" s="10" t="s">
        <v>152</v>
      </c>
      <c r="B275" s="10" t="s">
        <v>9</v>
      </c>
      <c r="C275" s="17" t="s">
        <v>47</v>
      </c>
      <c r="D275" s="17" t="s">
        <v>289</v>
      </c>
      <c r="E275" s="13">
        <f t="shared" si="30"/>
        <v>10</v>
      </c>
      <c r="F275" s="168">
        <f>IF(E274=E273,IF(AND(B275=Данные!$B$7,NOT(ISBLANK(C275)),OR(A275=$A$1,A275=Данные!$C$9)),F274+1,F274),IF(AND(B275=Данные!$B$7,NOT(ISBLANK(C275)),OR(A275=$A$1,A275=Данные!$C$9)),1,0))</f>
        <v>1</v>
      </c>
      <c r="G275" s="140" t="str">
        <f t="shared" si="29"/>
        <v>10.1</v>
      </c>
      <c r="H275" s="21" t="s">
        <v>0</v>
      </c>
      <c r="I275" s="21" t="s">
        <v>238</v>
      </c>
      <c r="J275" s="21"/>
      <c r="K275" s="10"/>
    </row>
    <row r="276" spans="1:11" ht="13.9" customHeight="1">
      <c r="A276" s="135" t="str">
        <f t="shared" ref="A276:B279" si="46">A275</f>
        <v>общее</v>
      </c>
      <c r="B276" s="135" t="str">
        <f t="shared" si="46"/>
        <v>Да</v>
      </c>
      <c r="C276" s="16"/>
      <c r="D276" s="16"/>
      <c r="E276" s="11">
        <f t="shared" si="30"/>
        <v>10</v>
      </c>
      <c r="F276" s="168">
        <f>IF(E275=E274,IF(AND(B276=Данные!$B$7,NOT(ISBLANK(C276)),OR(A276=$A$1,A276=Данные!$C$9)),F275+1,F275),IF(AND(B276=Данные!$B$7,NOT(ISBLANK(C276)),OR(A276=$A$1,A276=Данные!$C$9)),1,0))</f>
        <v>1</v>
      </c>
      <c r="G276" s="140" t="str">
        <f t="shared" si="29"/>
        <v/>
      </c>
      <c r="H276" s="17"/>
      <c r="I276" s="17"/>
      <c r="J276" s="18" t="s">
        <v>64</v>
      </c>
      <c r="K276" s="10"/>
    </row>
    <row r="277" spans="1:11" ht="13.9" customHeight="1">
      <c r="A277" s="135" t="str">
        <f t="shared" si="46"/>
        <v>общее</v>
      </c>
      <c r="B277" s="135" t="str">
        <f t="shared" si="46"/>
        <v>Да</v>
      </c>
      <c r="C277" s="16"/>
      <c r="D277" s="16"/>
      <c r="E277" s="11">
        <f t="shared" si="30"/>
        <v>10</v>
      </c>
      <c r="F277" s="168">
        <f>IF(E276=E275,IF(AND(B277=Данные!$B$7,NOT(ISBLANK(C277)),OR(A277=$A$1,A277=Данные!$C$9)),F276+1,F276),IF(AND(B277=Данные!$B$7,NOT(ISBLANK(C277)),OR(A277=$A$1,A277=Данные!$C$9)),1,0))</f>
        <v>1</v>
      </c>
      <c r="G277" s="140" t="str">
        <f t="shared" si="29"/>
        <v/>
      </c>
      <c r="H277" s="17"/>
      <c r="I277" s="17"/>
      <c r="J277" s="18"/>
      <c r="K277" s="10"/>
    </row>
    <row r="278" spans="1:11">
      <c r="A278" s="135" t="str">
        <f t="shared" si="46"/>
        <v>общее</v>
      </c>
      <c r="B278" s="135" t="str">
        <f t="shared" si="46"/>
        <v>Да</v>
      </c>
      <c r="C278" s="16"/>
      <c r="D278" s="16"/>
      <c r="E278" s="11">
        <f t="shared" si="30"/>
        <v>10</v>
      </c>
      <c r="F278" s="168">
        <f>IF(E277=E276,IF(AND(B278=Данные!$B$7,NOT(ISBLANK(C278)),OR(A278=$A$1,A278=Данные!$C$9)),F277+1,F277),IF(AND(B278=Данные!$B$7,NOT(ISBLANK(C278)),OR(A278=$A$1,A278=Данные!$C$9)),1,0))</f>
        <v>1</v>
      </c>
      <c r="G278" s="140" t="str">
        <f t="shared" si="29"/>
        <v/>
      </c>
      <c r="H278" s="17"/>
      <c r="I278" s="17"/>
      <c r="J278" s="18"/>
      <c r="K278" s="10"/>
    </row>
    <row r="279" spans="1:11" ht="13.9" customHeight="1">
      <c r="A279" s="135" t="str">
        <f t="shared" si="46"/>
        <v>общее</v>
      </c>
      <c r="B279" s="135" t="str">
        <f t="shared" si="46"/>
        <v>Да</v>
      </c>
      <c r="C279" s="16"/>
      <c r="D279" s="16"/>
      <c r="E279" s="11">
        <f t="shared" si="30"/>
        <v>10</v>
      </c>
      <c r="F279" s="168">
        <f>IF(E278=E277,IF(AND(B279=Данные!$B$7,NOT(ISBLANK(C279)),OR(A279=$A$1,A279=Данные!$C$9)),F278+1,F278),IF(AND(B279=Данные!$B$7,NOT(ISBLANK(C279)),OR(A279=$A$1,A279=Данные!$C$9)),1,0))</f>
        <v>1</v>
      </c>
      <c r="G279" s="140" t="str">
        <f t="shared" si="29"/>
        <v/>
      </c>
      <c r="H279" s="17"/>
      <c r="I279" s="17"/>
      <c r="J279" s="18"/>
      <c r="K279" s="10"/>
    </row>
    <row r="280" spans="1:11">
      <c r="A280" s="10" t="s">
        <v>152</v>
      </c>
      <c r="B280" s="10" t="s">
        <v>9</v>
      </c>
      <c r="C280" s="17" t="s">
        <v>47</v>
      </c>
      <c r="D280" s="17" t="s">
        <v>289</v>
      </c>
      <c r="E280" s="13">
        <f t="shared" si="30"/>
        <v>10</v>
      </c>
      <c r="F280" s="168">
        <f>IF(E279=E278,IF(AND(B280=Данные!$B$7,NOT(ISBLANK(C280)),OR(A280=$A$1,A280=Данные!$C$9)),F279+1,F279),IF(AND(B280=Данные!$B$7,NOT(ISBLANK(C280)),OR(A280=$A$1,A280=Данные!$C$9)),1,0))</f>
        <v>2</v>
      </c>
      <c r="G280" s="140" t="str">
        <f t="shared" ref="G280:G381" si="47">IF(E280=E279,IF(ISBLANK(H280),"",CONCATENATE(E280,".",F280)),E280)</f>
        <v>10.2</v>
      </c>
      <c r="H280" s="21" t="s">
        <v>2</v>
      </c>
      <c r="I280" s="21" t="s">
        <v>238</v>
      </c>
      <c r="J280" s="21"/>
      <c r="K280" s="10"/>
    </row>
    <row r="281" spans="1:11" ht="13.9" customHeight="1">
      <c r="A281" s="135" t="str">
        <f t="shared" ref="A281:B284" si="48">A280</f>
        <v>общее</v>
      </c>
      <c r="B281" s="135" t="str">
        <f t="shared" si="48"/>
        <v>Да</v>
      </c>
      <c r="C281" s="16"/>
      <c r="D281" s="16"/>
      <c r="E281" s="11">
        <f t="shared" si="30"/>
        <v>10</v>
      </c>
      <c r="F281" s="168">
        <f>IF(E280=E279,IF(AND(B281=Данные!$B$7,NOT(ISBLANK(C281)),OR(A281=$A$1,A281=Данные!$C$9)),F280+1,F280),IF(AND(B281=Данные!$B$7,NOT(ISBLANK(C281)),OR(A281=$A$1,A281=Данные!$C$9)),1,0))</f>
        <v>2</v>
      </c>
      <c r="G281" s="140" t="str">
        <f t="shared" si="47"/>
        <v/>
      </c>
      <c r="H281" s="17"/>
      <c r="I281" s="17"/>
      <c r="J281" s="18" t="s">
        <v>64</v>
      </c>
      <c r="K281" s="10"/>
    </row>
    <row r="282" spans="1:11" ht="13.9" customHeight="1">
      <c r="A282" s="135" t="str">
        <f t="shared" si="48"/>
        <v>общее</v>
      </c>
      <c r="B282" s="135" t="str">
        <f t="shared" si="48"/>
        <v>Да</v>
      </c>
      <c r="C282" s="16"/>
      <c r="D282" s="16"/>
      <c r="E282" s="11">
        <f t="shared" ref="E282:E384" si="49">E281</f>
        <v>10</v>
      </c>
      <c r="F282" s="168">
        <f>IF(E281=E280,IF(AND(B282=Данные!$B$7,NOT(ISBLANK(C282)),OR(A282=$A$1,A282=Данные!$C$9)),F281+1,F281),IF(AND(B282=Данные!$B$7,NOT(ISBLANK(C282)),OR(A282=$A$1,A282=Данные!$C$9)),1,0))</f>
        <v>2</v>
      </c>
      <c r="G282" s="140" t="str">
        <f t="shared" si="47"/>
        <v/>
      </c>
      <c r="H282" s="17"/>
      <c r="I282" s="17"/>
      <c r="J282" s="18"/>
      <c r="K282" s="10"/>
    </row>
    <row r="283" spans="1:11">
      <c r="A283" s="135" t="str">
        <f t="shared" si="48"/>
        <v>общее</v>
      </c>
      <c r="B283" s="135" t="str">
        <f t="shared" si="48"/>
        <v>Да</v>
      </c>
      <c r="C283" s="16"/>
      <c r="D283" s="16"/>
      <c r="E283" s="11">
        <f t="shared" si="49"/>
        <v>10</v>
      </c>
      <c r="F283" s="168">
        <f>IF(E282=E281,IF(AND(B283=Данные!$B$7,NOT(ISBLANK(C283)),OR(A283=$A$1,A283=Данные!$C$9)),F282+1,F282),IF(AND(B283=Данные!$B$7,NOT(ISBLANK(C283)),OR(A283=$A$1,A283=Данные!$C$9)),1,0))</f>
        <v>2</v>
      </c>
      <c r="G283" s="140" t="str">
        <f t="shared" si="47"/>
        <v/>
      </c>
      <c r="H283" s="17"/>
      <c r="I283" s="17"/>
      <c r="J283" s="18"/>
      <c r="K283" s="10"/>
    </row>
    <row r="284" spans="1:11">
      <c r="A284" s="135" t="str">
        <f t="shared" si="48"/>
        <v>общее</v>
      </c>
      <c r="B284" s="135" t="str">
        <f t="shared" si="48"/>
        <v>Да</v>
      </c>
      <c r="C284" s="16"/>
      <c r="D284" s="16"/>
      <c r="E284" s="11">
        <f t="shared" si="49"/>
        <v>10</v>
      </c>
      <c r="F284" s="168">
        <f>IF(E283=E282,IF(AND(B284=Данные!$B$7,NOT(ISBLANK(C284)),OR(A284=$A$1,A284=Данные!$C$9)),F283+1,F283),IF(AND(B284=Данные!$B$7,NOT(ISBLANK(C284)),OR(A284=$A$1,A284=Данные!$C$9)),1,0))</f>
        <v>2</v>
      </c>
      <c r="G284" s="140" t="str">
        <f t="shared" si="47"/>
        <v/>
      </c>
      <c r="H284" s="17"/>
      <c r="I284" s="17"/>
      <c r="J284" s="18"/>
      <c r="K284" s="10"/>
    </row>
    <row r="285" spans="1:11" ht="9.75" customHeight="1">
      <c r="A285" s="135" t="s">
        <v>152</v>
      </c>
      <c r="B285" s="31"/>
      <c r="C285" s="32"/>
      <c r="D285" s="32"/>
      <c r="E285" s="33"/>
      <c r="F285" s="168">
        <f>IF(E284=E283,IF(AND(B285=Данные!$B$7,NOT(ISBLANK(C285)),OR(A285=$A$1,A285=Данные!$C$9)),F284+1,F284),IF(AND(B285=Данные!$B$7,NOT(ISBLANK(C285)),OR(A285=$A$1,A285=Данные!$C$9)),1,0))</f>
        <v>2</v>
      </c>
      <c r="G285" s="34"/>
      <c r="H285" s="35" t="s">
        <v>210</v>
      </c>
      <c r="I285" s="35"/>
      <c r="J285" s="36"/>
      <c r="K285" s="31"/>
    </row>
    <row r="286" spans="1:11">
      <c r="A286" s="135" t="s">
        <v>152</v>
      </c>
      <c r="B286" s="10"/>
      <c r="C286" s="140"/>
      <c r="D286" s="140"/>
      <c r="E286" s="12">
        <f>E284+1</f>
        <v>11</v>
      </c>
      <c r="F286" s="168">
        <f>IF(E285=E284,IF(AND(B286=Данные!$B$7,NOT(ISBLANK(C286)),OR(A286=$A$1,A286=Данные!$C$9)),F285+1,F285),IF(AND(B286=Данные!$B$7,NOT(ISBLANK(C286)),OR(A286=$A$1,A286=Данные!$C$9)),1,0))</f>
        <v>0</v>
      </c>
      <c r="G286" s="140">
        <f>IF(E286=E284,IF(ISBLANK(H286),"",CONCATENATE(E286,".",F286)),E286)</f>
        <v>11</v>
      </c>
      <c r="H286" s="19" t="s">
        <v>8</v>
      </c>
      <c r="I286" s="19"/>
      <c r="J286" s="19"/>
      <c r="K286" s="10"/>
    </row>
    <row r="287" spans="1:11" ht="33.75" hidden="1">
      <c r="A287" s="10" t="s">
        <v>150</v>
      </c>
      <c r="B287" s="10" t="s">
        <v>9</v>
      </c>
      <c r="C287" s="22" t="s">
        <v>48</v>
      </c>
      <c r="D287" s="17" t="s">
        <v>289</v>
      </c>
      <c r="E287" s="13">
        <f t="shared" si="49"/>
        <v>11</v>
      </c>
      <c r="F287" s="168">
        <f>IF(E286=E285,IF(AND(B287=Данные!$B$7,NOT(ISBLANK(C287)),OR(A287=$A$1,A287=Данные!$C$9)),F286+1,F286),IF(AND(B287=Данные!$B$7,NOT(ISBLANK(C287)),OR(A287=$A$1,A287=Данные!$C$9)),1,0))</f>
        <v>0</v>
      </c>
      <c r="G287" s="140" t="str">
        <f t="shared" si="47"/>
        <v>11.0</v>
      </c>
      <c r="H287" s="21" t="s">
        <v>84</v>
      </c>
      <c r="I287" s="21" t="s">
        <v>72</v>
      </c>
      <c r="J287" s="21" t="s">
        <v>115</v>
      </c>
      <c r="K287" s="10"/>
    </row>
    <row r="288" spans="1:11" ht="22.5" hidden="1">
      <c r="A288" s="135" t="str">
        <f t="shared" ref="A288:B291" si="50">A287</f>
        <v>СМР</v>
      </c>
      <c r="B288" s="135" t="str">
        <f t="shared" si="50"/>
        <v>Да</v>
      </c>
      <c r="C288" s="16"/>
      <c r="D288" s="16"/>
      <c r="E288" s="11">
        <f t="shared" si="49"/>
        <v>11</v>
      </c>
      <c r="F288" s="168">
        <f>IF(E287=E286,IF(AND(B288=Данные!$B$7,NOT(ISBLANK(C288)),OR(A288=$A$1,A288=Данные!$C$9)),F287+1,F287),IF(AND(B288=Данные!$B$7,NOT(ISBLANK(C288)),OR(A288=$A$1,A288=Данные!$C$9)),1,0))</f>
        <v>0</v>
      </c>
      <c r="G288" s="140" t="str">
        <f t="shared" si="47"/>
        <v/>
      </c>
      <c r="H288" s="17"/>
      <c r="I288" s="10"/>
      <c r="J288" s="18" t="s">
        <v>120</v>
      </c>
      <c r="K288" s="10"/>
    </row>
    <row r="289" spans="1:11" ht="22.5" hidden="1">
      <c r="A289" s="135" t="str">
        <f t="shared" si="50"/>
        <v>СМР</v>
      </c>
      <c r="B289" s="135" t="str">
        <f t="shared" si="50"/>
        <v>Да</v>
      </c>
      <c r="C289" s="16"/>
      <c r="D289" s="16"/>
      <c r="E289" s="11">
        <f t="shared" si="49"/>
        <v>11</v>
      </c>
      <c r="F289" s="168">
        <f>IF(E288=E287,IF(AND(B289=Данные!$B$7,NOT(ISBLANK(C289)),OR(A289=$A$1,A289=Данные!$C$9)),F288+1,F288),IF(AND(B289=Данные!$B$7,NOT(ISBLANK(C289)),OR(A289=$A$1,A289=Данные!$C$9)),1,0))</f>
        <v>0</v>
      </c>
      <c r="G289" s="140" t="str">
        <f t="shared" si="47"/>
        <v/>
      </c>
      <c r="H289" s="17"/>
      <c r="I289" s="10"/>
      <c r="J289" s="18" t="s">
        <v>121</v>
      </c>
      <c r="K289" s="10"/>
    </row>
    <row r="290" spans="1:11" ht="22.5" hidden="1">
      <c r="A290" s="135" t="str">
        <f t="shared" si="50"/>
        <v>СМР</v>
      </c>
      <c r="B290" s="135" t="str">
        <f t="shared" si="50"/>
        <v>Да</v>
      </c>
      <c r="C290" s="16"/>
      <c r="D290" s="16"/>
      <c r="E290" s="11">
        <f t="shared" si="49"/>
        <v>11</v>
      </c>
      <c r="F290" s="168">
        <f>IF(E289=E288,IF(AND(B290=Данные!$B$7,NOT(ISBLANK(C290)),OR(A290=$A$1,A290=Данные!$C$9)),F289+1,F289),IF(AND(B290=Данные!$B$7,NOT(ISBLANK(C290)),OR(A290=$A$1,A290=Данные!$C$9)),1,0))</f>
        <v>0</v>
      </c>
      <c r="G290" s="140" t="str">
        <f t="shared" si="47"/>
        <v/>
      </c>
      <c r="H290" s="17"/>
      <c r="I290" s="10"/>
      <c r="J290" s="18" t="s">
        <v>122</v>
      </c>
      <c r="K290" s="10"/>
    </row>
    <row r="291" spans="1:11" ht="13.9" hidden="1" customHeight="1">
      <c r="A291" s="135" t="str">
        <f t="shared" si="50"/>
        <v>СМР</v>
      </c>
      <c r="B291" s="135" t="str">
        <f t="shared" si="50"/>
        <v>Да</v>
      </c>
      <c r="C291" s="16"/>
      <c r="D291" s="16"/>
      <c r="E291" s="11">
        <f t="shared" si="49"/>
        <v>11</v>
      </c>
      <c r="F291" s="168">
        <f>IF(E290=E289,IF(AND(B291=Данные!$B$7,NOT(ISBLANK(C291)),OR(A291=$A$1,A291=Данные!$C$9)),F290+1,F290),IF(AND(B291=Данные!$B$7,NOT(ISBLANK(C291)),OR(A291=$A$1,A291=Данные!$C$9)),1,0))</f>
        <v>0</v>
      </c>
      <c r="G291" s="140" t="str">
        <f t="shared" si="47"/>
        <v/>
      </c>
      <c r="H291" s="17"/>
      <c r="I291" s="10"/>
      <c r="J291" s="18" t="s">
        <v>10</v>
      </c>
      <c r="K291" s="10"/>
    </row>
    <row r="292" spans="1:11" ht="33.75" hidden="1">
      <c r="A292" s="10" t="s">
        <v>150</v>
      </c>
      <c r="B292" s="10" t="s">
        <v>9</v>
      </c>
      <c r="C292" s="22" t="s">
        <v>48</v>
      </c>
      <c r="D292" s="17" t="s">
        <v>289</v>
      </c>
      <c r="E292" s="13">
        <f t="shared" si="49"/>
        <v>11</v>
      </c>
      <c r="F292" s="168">
        <f>IF(E291=E290,IF(AND(B292=Данные!$B$7,NOT(ISBLANK(C292)),OR(A292=$A$1,A292=Данные!$C$9)),F291+1,F291),IF(AND(B292=Данные!$B$7,NOT(ISBLANK(C292)),OR(A292=$A$1,A292=Данные!$C$9)),1,0))</f>
        <v>0</v>
      </c>
      <c r="G292" s="140" t="str">
        <f t="shared" si="47"/>
        <v>11.0</v>
      </c>
      <c r="H292" s="21" t="s">
        <v>123</v>
      </c>
      <c r="I292" s="21" t="s">
        <v>72</v>
      </c>
      <c r="J292" s="21" t="s">
        <v>115</v>
      </c>
      <c r="K292" s="10"/>
    </row>
    <row r="293" spans="1:11" hidden="1">
      <c r="A293" s="135" t="str">
        <f>A292</f>
        <v>СМР</v>
      </c>
      <c r="B293" s="135" t="str">
        <f>B292</f>
        <v>Да</v>
      </c>
      <c r="C293" s="16"/>
      <c r="D293" s="16"/>
      <c r="E293" s="11">
        <f t="shared" si="49"/>
        <v>11</v>
      </c>
      <c r="F293" s="168">
        <f>IF(E292=E291,IF(AND(B293=Данные!$B$7,NOT(ISBLANK(C293)),OR(A293=$A$1,A293=Данные!$C$9)),F292+1,F292),IF(AND(B293=Данные!$B$7,NOT(ISBLANK(C293)),OR(A293=$A$1,A293=Данные!$C$9)),1,0))</f>
        <v>0</v>
      </c>
      <c r="G293" s="140" t="str">
        <f t="shared" si="47"/>
        <v/>
      </c>
      <c r="H293" s="10"/>
      <c r="I293" s="10"/>
      <c r="J293" s="18" t="s">
        <v>9</v>
      </c>
      <c r="K293" s="10"/>
    </row>
    <row r="294" spans="1:11" hidden="1">
      <c r="A294" s="135" t="str">
        <f>A293</f>
        <v>СМР</v>
      </c>
      <c r="B294" s="135" t="str">
        <f>B293</f>
        <v>Да</v>
      </c>
      <c r="C294" s="16"/>
      <c r="D294" s="16"/>
      <c r="E294" s="11">
        <f t="shared" si="49"/>
        <v>11</v>
      </c>
      <c r="F294" s="168">
        <f>IF(E293=E292,IF(AND(B294=Данные!$B$7,NOT(ISBLANK(C294)),OR(A294=$A$1,A294=Данные!$C$9)),F293+1,F293),IF(AND(B294=Данные!$B$7,NOT(ISBLANK(C294)),OR(A294=$A$1,A294=Данные!$C$9)),1,0))</f>
        <v>0</v>
      </c>
      <c r="G294" s="140" t="str">
        <f t="shared" si="47"/>
        <v/>
      </c>
      <c r="H294" s="10"/>
      <c r="I294" s="10"/>
      <c r="J294" s="18" t="s">
        <v>10</v>
      </c>
      <c r="K294" s="10"/>
    </row>
    <row r="295" spans="1:11" ht="33.75">
      <c r="A295" s="10" t="s">
        <v>151</v>
      </c>
      <c r="B295" s="168" t="s">
        <v>9</v>
      </c>
      <c r="C295" s="22" t="s">
        <v>48</v>
      </c>
      <c r="D295" s="17" t="s">
        <v>289</v>
      </c>
      <c r="E295" s="13">
        <f t="shared" si="49"/>
        <v>11</v>
      </c>
      <c r="F295" s="168">
        <f>IF(E294=E293,IF(AND(B295=Данные!$B$7,NOT(ISBLANK(C295)),OR(A295=$A$1,A295=Данные!$C$9)),F294+1,F294),IF(AND(B295=Данные!$B$7,NOT(ISBLANK(C295)),OR(A295=$A$1,A295=Данные!$C$9)),1,0))</f>
        <v>1</v>
      </c>
      <c r="G295" s="140" t="str">
        <f t="shared" si="47"/>
        <v>11.1</v>
      </c>
      <c r="H295" s="21" t="s">
        <v>92</v>
      </c>
      <c r="I295" s="21" t="s">
        <v>72</v>
      </c>
      <c r="J295" s="21" t="s">
        <v>115</v>
      </c>
      <c r="K295" s="10"/>
    </row>
    <row r="296" spans="1:11">
      <c r="A296" s="135" t="str">
        <f>A295</f>
        <v>ТМЦ</v>
      </c>
      <c r="B296" s="135" t="str">
        <f>B295</f>
        <v>Да</v>
      </c>
      <c r="C296" s="16"/>
      <c r="D296" s="16"/>
      <c r="E296" s="11">
        <f t="shared" si="49"/>
        <v>11</v>
      </c>
      <c r="F296" s="168">
        <f>IF(E295=E294,IF(AND(B296=Данные!$B$7,NOT(ISBLANK(C296)),OR(A296=$A$1,A296=Данные!$C$9)),F295+1,F295),IF(AND(B296=Данные!$B$7,NOT(ISBLANK(C296)),OR(A296=$A$1,A296=Данные!$C$9)),1,0))</f>
        <v>1</v>
      </c>
      <c r="G296" s="140" t="str">
        <f t="shared" si="47"/>
        <v/>
      </c>
      <c r="H296" s="10"/>
      <c r="I296" s="10"/>
      <c r="J296" s="18" t="s">
        <v>9</v>
      </c>
      <c r="K296" s="10"/>
    </row>
    <row r="297" spans="1:11">
      <c r="A297" s="135" t="str">
        <f>A296</f>
        <v>ТМЦ</v>
      </c>
      <c r="B297" s="135" t="str">
        <f>B296</f>
        <v>Да</v>
      </c>
      <c r="C297" s="16"/>
      <c r="D297" s="16"/>
      <c r="E297" s="11">
        <f t="shared" si="49"/>
        <v>11</v>
      </c>
      <c r="F297" s="168">
        <f>IF(E296=E295,IF(AND(B297=Данные!$B$7,NOT(ISBLANK(C297)),OR(A297=$A$1,A297=Данные!$C$9)),F296+1,F296),IF(AND(B297=Данные!$B$7,NOT(ISBLANK(C297)),OR(A297=$A$1,A297=Данные!$C$9)),1,0))</f>
        <v>1</v>
      </c>
      <c r="G297" s="140" t="str">
        <f t="shared" si="47"/>
        <v/>
      </c>
      <c r="H297" s="10"/>
      <c r="I297" s="10"/>
      <c r="J297" s="18" t="s">
        <v>10</v>
      </c>
      <c r="K297" s="10"/>
    </row>
    <row r="298" spans="1:11" ht="33.75">
      <c r="A298" s="10" t="s">
        <v>152</v>
      </c>
      <c r="B298" s="168" t="s">
        <v>9</v>
      </c>
      <c r="C298" s="22" t="s">
        <v>48</v>
      </c>
      <c r="D298" s="17" t="s">
        <v>289</v>
      </c>
      <c r="E298" s="13">
        <f t="shared" si="49"/>
        <v>11</v>
      </c>
      <c r="F298" s="168">
        <f>IF(E297=E296,IF(AND(B298=Данные!$B$7,NOT(ISBLANK(C298)),OR(A298=$A$1,A298=Данные!$C$9)),F297+1,F297),IF(AND(B298=Данные!$B$7,NOT(ISBLANK(C298)),OR(A298=$A$1,A298=Данные!$C$9)),1,0))</f>
        <v>2</v>
      </c>
      <c r="G298" s="140" t="str">
        <f t="shared" si="47"/>
        <v>11.2</v>
      </c>
      <c r="H298" s="21" t="s">
        <v>73</v>
      </c>
      <c r="I298" s="21" t="s">
        <v>72</v>
      </c>
      <c r="J298" s="21" t="s">
        <v>115</v>
      </c>
      <c r="K298" s="10"/>
    </row>
    <row r="299" spans="1:11">
      <c r="A299" s="135" t="str">
        <f>A298</f>
        <v>общее</v>
      </c>
      <c r="B299" s="135" t="str">
        <f>B298</f>
        <v>Да</v>
      </c>
      <c r="C299" s="16"/>
      <c r="D299" s="16"/>
      <c r="E299" s="11">
        <f t="shared" si="49"/>
        <v>11</v>
      </c>
      <c r="F299" s="168">
        <f>IF(E298=E297,IF(AND(B299=Данные!$B$7,NOT(ISBLANK(C299)),OR(A299=$A$1,A299=Данные!$C$9)),F298+1,F298),IF(AND(B299=Данные!$B$7,NOT(ISBLANK(C299)),OR(A299=$A$1,A299=Данные!$C$9)),1,0))</f>
        <v>2</v>
      </c>
      <c r="G299" s="140" t="str">
        <f t="shared" si="47"/>
        <v/>
      </c>
      <c r="H299" s="10"/>
      <c r="I299" s="10"/>
      <c r="J299" s="18" t="s">
        <v>9</v>
      </c>
      <c r="K299" s="10"/>
    </row>
    <row r="300" spans="1:11">
      <c r="A300" s="135" t="str">
        <f>A299</f>
        <v>общее</v>
      </c>
      <c r="B300" s="135" t="str">
        <f>B299</f>
        <v>Да</v>
      </c>
      <c r="C300" s="16"/>
      <c r="D300" s="16"/>
      <c r="E300" s="11">
        <f t="shared" si="49"/>
        <v>11</v>
      </c>
      <c r="F300" s="168">
        <f>IF(E299=E298,IF(AND(B300=Данные!$B$7,NOT(ISBLANK(C300)),OR(A300=$A$1,A300=Данные!$C$9)),F299+1,F299),IF(AND(B300=Данные!$B$7,NOT(ISBLANK(C300)),OR(A300=$A$1,A300=Данные!$C$9)),1,0))</f>
        <v>2</v>
      </c>
      <c r="G300" s="140" t="str">
        <f t="shared" si="47"/>
        <v/>
      </c>
      <c r="H300" s="10"/>
      <c r="I300" s="10"/>
      <c r="J300" s="18" t="s">
        <v>10</v>
      </c>
      <c r="K300" s="10"/>
    </row>
    <row r="301" spans="1:11">
      <c r="A301" s="10" t="s">
        <v>152</v>
      </c>
      <c r="B301" s="10"/>
      <c r="C301" s="140"/>
      <c r="D301" s="140"/>
      <c r="E301" s="12">
        <f>E300+1</f>
        <v>12</v>
      </c>
      <c r="F301" s="168">
        <f>IF(E300=E299,IF(AND(B301=Данные!$B$7,NOT(ISBLANK(C301)),OR(A301=$A$1,A301=Данные!$C$9)),F300+1,F300),IF(AND(B301=Данные!$B$7,NOT(ISBLANK(C301)),OR(A301=$A$1,A301=Данные!$C$9)),1,0))</f>
        <v>2</v>
      </c>
      <c r="G301" s="140">
        <f t="shared" si="47"/>
        <v>12</v>
      </c>
      <c r="H301" s="19" t="s">
        <v>127</v>
      </c>
      <c r="I301" s="19"/>
      <c r="J301" s="19"/>
      <c r="K301" s="10"/>
    </row>
    <row r="302" spans="1:11" ht="45">
      <c r="A302" s="10" t="s">
        <v>152</v>
      </c>
      <c r="B302" s="10" t="s">
        <v>9</v>
      </c>
      <c r="C302" s="22" t="s">
        <v>48</v>
      </c>
      <c r="D302" s="17" t="s">
        <v>289</v>
      </c>
      <c r="E302" s="13">
        <f t="shared" si="49"/>
        <v>12</v>
      </c>
      <c r="F302" s="168">
        <f>IF(E301=E300,IF(AND(B302=Данные!$B$7,NOT(ISBLANK(C302)),OR(A302=$A$1,A302=Данные!$C$9)),F301+1,F301),IF(AND(B302=Данные!$B$7,NOT(ISBLANK(C302)),OR(A302=$A$1,A302=Данные!$C$9)),1,0))</f>
        <v>1</v>
      </c>
      <c r="G302" s="140" t="str">
        <f t="shared" si="47"/>
        <v>12.1</v>
      </c>
      <c r="H302" s="21" t="s">
        <v>126</v>
      </c>
      <c r="I302" s="21" t="s">
        <v>27</v>
      </c>
      <c r="J302" s="21" t="s">
        <v>28</v>
      </c>
      <c r="K302" s="10"/>
    </row>
    <row r="303" spans="1:11">
      <c r="A303" s="135" t="str">
        <f>A302</f>
        <v>общее</v>
      </c>
      <c r="B303" s="135" t="str">
        <f>B302</f>
        <v>Да</v>
      </c>
      <c r="C303" s="16"/>
      <c r="D303" s="16"/>
      <c r="E303" s="11">
        <f t="shared" si="49"/>
        <v>12</v>
      </c>
      <c r="F303" s="168">
        <f>IF(E302=E301,IF(AND(B303=Данные!$B$7,NOT(ISBLANK(C303)),OR(A303=$A$1,A303=Данные!$C$9)),F302+1,F302),IF(AND(B303=Данные!$B$7,NOT(ISBLANK(C303)),OR(A303=$A$1,A303=Данные!$C$9)),1,0))</f>
        <v>1</v>
      </c>
      <c r="G303" s="140" t="str">
        <f t="shared" si="47"/>
        <v/>
      </c>
      <c r="H303" s="10"/>
      <c r="I303" s="10"/>
      <c r="J303" s="18" t="s">
        <v>9</v>
      </c>
      <c r="K303" s="10"/>
    </row>
    <row r="304" spans="1:11" ht="13.9" customHeight="1">
      <c r="A304" s="135" t="str">
        <f>A303</f>
        <v>общее</v>
      </c>
      <c r="B304" s="135" t="str">
        <f>B303</f>
        <v>Да</v>
      </c>
      <c r="C304" s="16"/>
      <c r="D304" s="16"/>
      <c r="E304" s="11">
        <f t="shared" si="49"/>
        <v>12</v>
      </c>
      <c r="F304" s="168">
        <f>IF(E303=E302,IF(AND(B304=Данные!$B$7,NOT(ISBLANK(C304)),OR(A304=$A$1,A304=Данные!$C$9)),F303+1,F303),IF(AND(B304=Данные!$B$7,NOT(ISBLANK(C304)),OR(A304=$A$1,A304=Данные!$C$9)),1,0))</f>
        <v>1</v>
      </c>
      <c r="G304" s="140" t="str">
        <f t="shared" si="47"/>
        <v/>
      </c>
      <c r="H304" s="10"/>
      <c r="I304" s="10"/>
      <c r="J304" s="18" t="s">
        <v>10</v>
      </c>
      <c r="K304" s="10"/>
    </row>
    <row r="305" spans="1:11" ht="33.75" hidden="1">
      <c r="A305" s="10" t="s">
        <v>151</v>
      </c>
      <c r="B305" s="166" t="s">
        <v>10</v>
      </c>
      <c r="C305" s="22" t="s">
        <v>48</v>
      </c>
      <c r="D305" s="17" t="s">
        <v>289</v>
      </c>
      <c r="E305" s="13">
        <f t="shared" si="49"/>
        <v>12</v>
      </c>
      <c r="F305" s="168">
        <f>IF(E304=E303,IF(AND(B305=Данные!$B$7,NOT(ISBLANK(C305)),OR(A305=$A$1,A305=Данные!$C$9)),F304+1,F304),IF(AND(B305=Данные!$B$7,NOT(ISBLANK(C305)),OR(A305=$A$1,A305=Данные!$C$9)),1,0))</f>
        <v>1</v>
      </c>
      <c r="G305" s="140" t="str">
        <f t="shared" ref="G305:G325" si="51">IF(E305=E304,IF(ISBLANK(H305),"",CONCATENATE(E305,".",F305)),E305)</f>
        <v>12.1</v>
      </c>
      <c r="H305" s="21" t="s">
        <v>193</v>
      </c>
      <c r="I305" s="21" t="s">
        <v>194</v>
      </c>
      <c r="J305" s="21" t="s">
        <v>115</v>
      </c>
      <c r="K305" s="10"/>
    </row>
    <row r="306" spans="1:11" hidden="1">
      <c r="A306" s="135" t="str">
        <f>A305</f>
        <v>ТМЦ</v>
      </c>
      <c r="B306" s="135" t="str">
        <f>B305</f>
        <v>Нет</v>
      </c>
      <c r="C306" s="16"/>
      <c r="D306" s="16"/>
      <c r="E306" s="11">
        <f t="shared" si="49"/>
        <v>12</v>
      </c>
      <c r="F306" s="168">
        <f>IF(E305=E304,IF(AND(B306=Данные!$B$7,NOT(ISBLANK(C306)),OR(A306=$A$1,A306=Данные!$C$9)),F305+1,F305),IF(AND(B306=Данные!$B$7,NOT(ISBLANK(C306)),OR(A306=$A$1,A306=Данные!$C$9)),1,0))</f>
        <v>1</v>
      </c>
      <c r="G306" s="140" t="str">
        <f t="shared" si="51"/>
        <v/>
      </c>
      <c r="H306" s="10"/>
      <c r="I306" s="10"/>
      <c r="J306" s="18" t="s">
        <v>9</v>
      </c>
      <c r="K306" s="10"/>
    </row>
    <row r="307" spans="1:11" ht="13.9" hidden="1" customHeight="1">
      <c r="A307" s="135" t="str">
        <f>A306</f>
        <v>ТМЦ</v>
      </c>
      <c r="B307" s="135" t="str">
        <f>B306</f>
        <v>Нет</v>
      </c>
      <c r="C307" s="16"/>
      <c r="D307" s="16"/>
      <c r="E307" s="11">
        <f t="shared" si="49"/>
        <v>12</v>
      </c>
      <c r="F307" s="168">
        <f>IF(E306=E305,IF(AND(B307=Данные!$B$7,NOT(ISBLANK(C307)),OR(A307=$A$1,A307=Данные!$C$9)),F306+1,F306),IF(AND(B307=Данные!$B$7,NOT(ISBLANK(C307)),OR(A307=$A$1,A307=Данные!$C$9)),1,0))</f>
        <v>1</v>
      </c>
      <c r="G307" s="140" t="str">
        <f t="shared" si="51"/>
        <v/>
      </c>
      <c r="H307" s="10"/>
      <c r="I307" s="10"/>
      <c r="J307" s="18" t="s">
        <v>10</v>
      </c>
      <c r="K307" s="10"/>
    </row>
    <row r="308" spans="1:11" ht="33.75" hidden="1">
      <c r="A308" s="10" t="s">
        <v>151</v>
      </c>
      <c r="B308" s="166" t="s">
        <v>10</v>
      </c>
      <c r="C308" s="22" t="s">
        <v>48</v>
      </c>
      <c r="D308" s="17" t="s">
        <v>289</v>
      </c>
      <c r="E308" s="13">
        <f t="shared" si="49"/>
        <v>12</v>
      </c>
      <c r="F308" s="168">
        <f>IF(E307=E306,IF(AND(B308=Данные!$B$7,NOT(ISBLANK(C308)),OR(A308=$A$1,A308=Данные!$C$9)),F307+1,F307),IF(AND(B308=Данные!$B$7,NOT(ISBLANK(C308)),OR(A308=$A$1,A308=Данные!$C$9)),1,0))</f>
        <v>1</v>
      </c>
      <c r="G308" s="140" t="str">
        <f t="shared" si="51"/>
        <v>12.1</v>
      </c>
      <c r="H308" s="21" t="s">
        <v>195</v>
      </c>
      <c r="I308" s="21" t="s">
        <v>194</v>
      </c>
      <c r="J308" s="21" t="s">
        <v>115</v>
      </c>
      <c r="K308" s="10"/>
    </row>
    <row r="309" spans="1:11" hidden="1">
      <c r="A309" s="135" t="str">
        <f>A308</f>
        <v>ТМЦ</v>
      </c>
      <c r="B309" s="135" t="str">
        <f>B308</f>
        <v>Нет</v>
      </c>
      <c r="C309" s="16"/>
      <c r="D309" s="16"/>
      <c r="E309" s="11">
        <f t="shared" si="49"/>
        <v>12</v>
      </c>
      <c r="F309" s="168">
        <f>IF(E308=E307,IF(AND(B309=Данные!$B$7,NOT(ISBLANK(C309)),OR(A309=$A$1,A309=Данные!$C$9)),F308+1,F308),IF(AND(B309=Данные!$B$7,NOT(ISBLANK(C309)),OR(A309=$A$1,A309=Данные!$C$9)),1,0))</f>
        <v>1</v>
      </c>
      <c r="G309" s="140" t="str">
        <f t="shared" si="51"/>
        <v/>
      </c>
      <c r="H309" s="10"/>
      <c r="I309" s="10"/>
      <c r="J309" s="18" t="s">
        <v>9</v>
      </c>
      <c r="K309" s="10"/>
    </row>
    <row r="310" spans="1:11" ht="13.9" hidden="1" customHeight="1">
      <c r="A310" s="135" t="str">
        <f>A309</f>
        <v>ТМЦ</v>
      </c>
      <c r="B310" s="135" t="str">
        <f>B309</f>
        <v>Нет</v>
      </c>
      <c r="C310" s="16"/>
      <c r="D310" s="16"/>
      <c r="E310" s="11">
        <f t="shared" si="49"/>
        <v>12</v>
      </c>
      <c r="F310" s="168">
        <f>IF(E309=E308,IF(AND(B310=Данные!$B$7,NOT(ISBLANK(C310)),OR(A310=$A$1,A310=Данные!$C$9)),F309+1,F309),IF(AND(B310=Данные!$B$7,NOT(ISBLANK(C310)),OR(A310=$A$1,A310=Данные!$C$9)),1,0))</f>
        <v>1</v>
      </c>
      <c r="G310" s="140" t="str">
        <f t="shared" si="51"/>
        <v/>
      </c>
      <c r="H310" s="10"/>
      <c r="I310" s="10"/>
      <c r="J310" s="18" t="s">
        <v>10</v>
      </c>
      <c r="K310" s="10"/>
    </row>
    <row r="311" spans="1:11" ht="33.75" hidden="1">
      <c r="A311" s="10" t="s">
        <v>151</v>
      </c>
      <c r="B311" s="10" t="str">
        <f>IF(B53="Да","Нет","Да")</f>
        <v>Нет</v>
      </c>
      <c r="C311" s="22" t="s">
        <v>48</v>
      </c>
      <c r="D311" s="17" t="s">
        <v>289</v>
      </c>
      <c r="E311" s="13">
        <f t="shared" si="49"/>
        <v>12</v>
      </c>
      <c r="F311" s="168">
        <f>IF(E310=E309,IF(AND(B311=Данные!$B$7,NOT(ISBLANK(C311)),OR(A311=$A$1,A311=Данные!$C$9)),F310+1,F310),IF(AND(B311=Данные!$B$7,NOT(ISBLANK(C311)),OR(A311=$A$1,A311=Данные!$C$9)),1,0))</f>
        <v>1</v>
      </c>
      <c r="G311" s="140" t="str">
        <f t="shared" si="51"/>
        <v>12.1</v>
      </c>
      <c r="H311" s="21" t="s">
        <v>196</v>
      </c>
      <c r="I311" s="21" t="s">
        <v>197</v>
      </c>
      <c r="J311" s="21" t="s">
        <v>115</v>
      </c>
      <c r="K311" s="10"/>
    </row>
    <row r="312" spans="1:11" hidden="1">
      <c r="A312" s="135" t="str">
        <f>A311</f>
        <v>ТМЦ</v>
      </c>
      <c r="B312" s="135" t="str">
        <f>B311</f>
        <v>Нет</v>
      </c>
      <c r="C312" s="16"/>
      <c r="D312" s="16"/>
      <c r="E312" s="11">
        <f t="shared" si="49"/>
        <v>12</v>
      </c>
      <c r="F312" s="168">
        <f>IF(E311=E310,IF(AND(B312=Данные!$B$7,NOT(ISBLANK(C312)),OR(A312=$A$1,A312=Данные!$C$9)),F311+1,F311),IF(AND(B312=Данные!$B$7,NOT(ISBLANK(C312)),OR(A312=$A$1,A312=Данные!$C$9)),1,0))</f>
        <v>1</v>
      </c>
      <c r="G312" s="140" t="str">
        <f t="shared" si="51"/>
        <v/>
      </c>
      <c r="H312" s="10"/>
      <c r="I312" s="10"/>
      <c r="J312" s="18" t="s">
        <v>9</v>
      </c>
      <c r="K312" s="10"/>
    </row>
    <row r="313" spans="1:11" ht="13.9" hidden="1" customHeight="1">
      <c r="A313" s="135" t="str">
        <f>A312</f>
        <v>ТМЦ</v>
      </c>
      <c r="B313" s="135" t="str">
        <f>B312</f>
        <v>Нет</v>
      </c>
      <c r="C313" s="16"/>
      <c r="D313" s="16"/>
      <c r="E313" s="11">
        <f t="shared" si="49"/>
        <v>12</v>
      </c>
      <c r="F313" s="168">
        <f>IF(E312=E311,IF(AND(B313=Данные!$B$7,NOT(ISBLANK(C313)),OR(A313=$A$1,A313=Данные!$C$9)),F312+1,F312),IF(AND(B313=Данные!$B$7,NOT(ISBLANK(C313)),OR(A313=$A$1,A313=Данные!$C$9)),1,0))</f>
        <v>1</v>
      </c>
      <c r="G313" s="140" t="str">
        <f t="shared" si="51"/>
        <v/>
      </c>
      <c r="H313" s="10"/>
      <c r="I313" s="10"/>
      <c r="J313" s="18" t="s">
        <v>10</v>
      </c>
      <c r="K313" s="10"/>
    </row>
    <row r="314" spans="1:11" ht="33.75" hidden="1">
      <c r="A314" s="10" t="s">
        <v>151</v>
      </c>
      <c r="B314" s="166" t="s">
        <v>10</v>
      </c>
      <c r="C314" s="22" t="s">
        <v>48</v>
      </c>
      <c r="D314" s="17" t="s">
        <v>289</v>
      </c>
      <c r="E314" s="13">
        <f t="shared" si="49"/>
        <v>12</v>
      </c>
      <c r="F314" s="168">
        <f>IF(E313=E312,IF(AND(B314=Данные!$B$7,NOT(ISBLANK(C314)),OR(A314=$A$1,A314=Данные!$C$9)),F313+1,F313),IF(AND(B314=Данные!$B$7,NOT(ISBLANK(C314)),OR(A314=$A$1,A314=Данные!$C$9)),1,0))</f>
        <v>1</v>
      </c>
      <c r="G314" s="140" t="str">
        <f t="shared" si="51"/>
        <v>12.1</v>
      </c>
      <c r="H314" s="21" t="s">
        <v>198</v>
      </c>
      <c r="I314" s="21" t="s">
        <v>199</v>
      </c>
      <c r="J314" s="21" t="s">
        <v>115</v>
      </c>
      <c r="K314" s="10"/>
    </row>
    <row r="315" spans="1:11" hidden="1">
      <c r="A315" s="135" t="str">
        <f>A314</f>
        <v>ТМЦ</v>
      </c>
      <c r="B315" s="135" t="str">
        <f>B314</f>
        <v>Нет</v>
      </c>
      <c r="C315" s="16"/>
      <c r="D315" s="16"/>
      <c r="E315" s="11">
        <f t="shared" si="49"/>
        <v>12</v>
      </c>
      <c r="F315" s="168">
        <f>IF(E314=E313,IF(AND(B315=Данные!$B$7,NOT(ISBLANK(C315)),OR(A315=$A$1,A315=Данные!$C$9)),F314+1,F314),IF(AND(B315=Данные!$B$7,NOT(ISBLANK(C315)),OR(A315=$A$1,A315=Данные!$C$9)),1,0))</f>
        <v>1</v>
      </c>
      <c r="G315" s="140" t="str">
        <f t="shared" si="51"/>
        <v/>
      </c>
      <c r="H315" s="10"/>
      <c r="I315" s="10"/>
      <c r="J315" s="18" t="s">
        <v>9</v>
      </c>
      <c r="K315" s="10"/>
    </row>
    <row r="316" spans="1:11" ht="13.9" hidden="1" customHeight="1">
      <c r="A316" s="135" t="str">
        <f>A315</f>
        <v>ТМЦ</v>
      </c>
      <c r="B316" s="135" t="str">
        <f>B315</f>
        <v>Нет</v>
      </c>
      <c r="C316" s="16"/>
      <c r="D316" s="16"/>
      <c r="E316" s="11">
        <f t="shared" si="49"/>
        <v>12</v>
      </c>
      <c r="F316" s="168">
        <f>IF(E315=E314,IF(AND(B316=Данные!$B$7,NOT(ISBLANK(C316)),OR(A316=$A$1,A316=Данные!$C$9)),F315+1,F315),IF(AND(B316=Данные!$B$7,NOT(ISBLANK(C316)),OR(A316=$A$1,A316=Данные!$C$9)),1,0))</f>
        <v>1</v>
      </c>
      <c r="G316" s="140" t="str">
        <f t="shared" si="51"/>
        <v/>
      </c>
      <c r="H316" s="10"/>
      <c r="I316" s="10"/>
      <c r="J316" s="18" t="s">
        <v>10</v>
      </c>
      <c r="K316" s="10"/>
    </row>
    <row r="317" spans="1:11" ht="33.75" hidden="1">
      <c r="A317" s="10" t="s">
        <v>151</v>
      </c>
      <c r="B317" s="166" t="s">
        <v>10</v>
      </c>
      <c r="C317" s="22" t="s">
        <v>48</v>
      </c>
      <c r="D317" s="17" t="s">
        <v>289</v>
      </c>
      <c r="E317" s="13">
        <f t="shared" si="49"/>
        <v>12</v>
      </c>
      <c r="F317" s="168">
        <f>IF(E316=E315,IF(AND(B317=Данные!$B$7,NOT(ISBLANK(C317)),OR(A317=$A$1,A317=Данные!$C$9)),F316+1,F316),IF(AND(B317=Данные!$B$7,NOT(ISBLANK(C317)),OR(A317=$A$1,A317=Данные!$C$9)),1,0))</f>
        <v>1</v>
      </c>
      <c r="G317" s="140" t="str">
        <f t="shared" si="51"/>
        <v>12.1</v>
      </c>
      <c r="H317" s="21" t="s">
        <v>200</v>
      </c>
      <c r="I317" s="21" t="s">
        <v>22</v>
      </c>
      <c r="J317" s="21" t="s">
        <v>115</v>
      </c>
      <c r="K317" s="10"/>
    </row>
    <row r="318" spans="1:11" hidden="1">
      <c r="A318" s="135" t="str">
        <f>A317</f>
        <v>ТМЦ</v>
      </c>
      <c r="B318" s="135" t="str">
        <f>B317</f>
        <v>Нет</v>
      </c>
      <c r="C318" s="16"/>
      <c r="D318" s="16"/>
      <c r="E318" s="11">
        <f t="shared" si="49"/>
        <v>12</v>
      </c>
      <c r="F318" s="168">
        <f>IF(E317=E316,IF(AND(B318=Данные!$B$7,NOT(ISBLANK(C318)),OR(A318=$A$1,A318=Данные!$C$9)),F317+1,F317),IF(AND(B318=Данные!$B$7,NOT(ISBLANK(C318)),OR(A318=$A$1,A318=Данные!$C$9)),1,0))</f>
        <v>1</v>
      </c>
      <c r="G318" s="140" t="str">
        <f t="shared" si="51"/>
        <v/>
      </c>
      <c r="H318" s="10"/>
      <c r="I318" s="10"/>
      <c r="J318" s="18" t="s">
        <v>9</v>
      </c>
      <c r="K318" s="10"/>
    </row>
    <row r="319" spans="1:11" ht="13.9" hidden="1" customHeight="1">
      <c r="A319" s="135" t="str">
        <f>A318</f>
        <v>ТМЦ</v>
      </c>
      <c r="B319" s="135" t="str">
        <f>B318</f>
        <v>Нет</v>
      </c>
      <c r="C319" s="16"/>
      <c r="D319" s="16"/>
      <c r="E319" s="11">
        <f t="shared" si="49"/>
        <v>12</v>
      </c>
      <c r="F319" s="168">
        <f>IF(E318=E317,IF(AND(B319=Данные!$B$7,NOT(ISBLANK(C319)),OR(A319=$A$1,A319=Данные!$C$9)),F318+1,F318),IF(AND(B319=Данные!$B$7,NOT(ISBLANK(C319)),OR(A319=$A$1,A319=Данные!$C$9)),1,0))</f>
        <v>1</v>
      </c>
      <c r="G319" s="140" t="str">
        <f t="shared" si="51"/>
        <v/>
      </c>
      <c r="H319" s="10"/>
      <c r="I319" s="10"/>
      <c r="J319" s="18" t="s">
        <v>10</v>
      </c>
      <c r="K319" s="10"/>
    </row>
    <row r="320" spans="1:11" ht="40.5" customHeight="1">
      <c r="A320" s="10" t="s">
        <v>151</v>
      </c>
      <c r="B320" s="10" t="s">
        <v>9</v>
      </c>
      <c r="C320" s="22" t="s">
        <v>48</v>
      </c>
      <c r="D320" s="17" t="s">
        <v>289</v>
      </c>
      <c r="E320" s="13">
        <f t="shared" si="49"/>
        <v>12</v>
      </c>
      <c r="F320" s="168">
        <f>IF(E319=E318,IF(AND(B320=Данные!$B$7,NOT(ISBLANK(C320)),OR(A320=$A$1,A320=Данные!$C$9)),F319+1,F319),IF(AND(B320=Данные!$B$7,NOT(ISBLANK(C320)),OR(A320=$A$1,A320=Данные!$C$9)),1,0))</f>
        <v>2</v>
      </c>
      <c r="G320" s="140" t="str">
        <f t="shared" si="51"/>
        <v>12.2</v>
      </c>
      <c r="H320" s="21" t="s">
        <v>268</v>
      </c>
      <c r="I320" s="21" t="s">
        <v>269</v>
      </c>
      <c r="J320" s="21" t="s">
        <v>115</v>
      </c>
      <c r="K320" s="10"/>
    </row>
    <row r="321" spans="1:11" ht="13.9" customHeight="1">
      <c r="A321" s="135" t="str">
        <f>A320</f>
        <v>ТМЦ</v>
      </c>
      <c r="B321" s="135" t="str">
        <f>B320</f>
        <v>Да</v>
      </c>
      <c r="C321" s="16"/>
      <c r="D321" s="16"/>
      <c r="E321" s="11">
        <f t="shared" si="49"/>
        <v>12</v>
      </c>
      <c r="F321" s="168">
        <f>IF(E320=E319,IF(AND(B321=Данные!$B$7,NOT(ISBLANK(C321)),OR(A321=$A$1,A321=Данные!$C$9)),F320+1,F320),IF(AND(B321=Данные!$B$7,NOT(ISBLANK(C321)),OR(A321=$A$1,A321=Данные!$C$9)),1,0))</f>
        <v>2</v>
      </c>
      <c r="G321" s="140" t="str">
        <f t="shared" si="51"/>
        <v/>
      </c>
      <c r="H321" s="10"/>
      <c r="I321" s="10"/>
      <c r="J321" s="18" t="s">
        <v>9</v>
      </c>
      <c r="K321" s="10"/>
    </row>
    <row r="322" spans="1:11" ht="13.9" customHeight="1">
      <c r="A322" s="135" t="str">
        <f>A321</f>
        <v>ТМЦ</v>
      </c>
      <c r="B322" s="135" t="str">
        <f>B321</f>
        <v>Да</v>
      </c>
      <c r="C322" s="16"/>
      <c r="D322" s="16"/>
      <c r="E322" s="11">
        <f t="shared" si="49"/>
        <v>12</v>
      </c>
      <c r="F322" s="168">
        <f>IF(E321=E320,IF(AND(B322=Данные!$B$7,NOT(ISBLANK(C322)),OR(A322=$A$1,A322=Данные!$C$9)),F321+1,F321),IF(AND(B322=Данные!$B$7,NOT(ISBLANK(C322)),OR(A322=$A$1,A322=Данные!$C$9)),1,0))</f>
        <v>2</v>
      </c>
      <c r="G322" s="140" t="str">
        <f t="shared" si="51"/>
        <v/>
      </c>
      <c r="H322" s="10"/>
      <c r="I322" s="10"/>
      <c r="J322" s="18" t="s">
        <v>10</v>
      </c>
      <c r="K322" s="10"/>
    </row>
    <row r="323" spans="1:11">
      <c r="A323" s="135" t="s">
        <v>152</v>
      </c>
      <c r="B323" s="10"/>
      <c r="C323" s="140"/>
      <c r="D323" s="140"/>
      <c r="E323" s="12">
        <f>E319+1</f>
        <v>13</v>
      </c>
      <c r="F323" s="168">
        <f>IF(E322=E321,IF(AND(B323=Данные!$B$7,NOT(ISBLANK(C323)),OR(A323=$A$1,A323=Данные!$C$9)),F322+1,F322),IF(AND(B323=Данные!$B$7,NOT(ISBLANK(C323)),OR(A323=$A$1,A323=Данные!$C$9)),1,0))</f>
        <v>2</v>
      </c>
      <c r="G323" s="140">
        <f t="shared" si="51"/>
        <v>13</v>
      </c>
      <c r="H323" s="19" t="s">
        <v>23</v>
      </c>
      <c r="I323" s="19"/>
      <c r="J323" s="19"/>
      <c r="K323" s="10"/>
    </row>
    <row r="324" spans="1:11" ht="33.75" hidden="1">
      <c r="A324" s="10" t="s">
        <v>150</v>
      </c>
      <c r="B324" s="10" t="s">
        <v>9</v>
      </c>
      <c r="C324" s="22" t="s">
        <v>48</v>
      </c>
      <c r="D324" s="17" t="s">
        <v>289</v>
      </c>
      <c r="E324" s="13">
        <f t="shared" si="49"/>
        <v>13</v>
      </c>
      <c r="F324" s="168">
        <f>IF(E323=E322,IF(AND(B324=Данные!$B$7,NOT(ISBLANK(C324)),OR(A324=$A$1,A324=Данные!$C$9)),F323+1,F323),IF(AND(B324=Данные!$B$7,NOT(ISBLANK(C324)),OR(A324=$A$1,A324=Данные!$C$9)),1,0))</f>
        <v>0</v>
      </c>
      <c r="G324" s="140" t="str">
        <f t="shared" si="51"/>
        <v>13.0</v>
      </c>
      <c r="H324" s="21" t="s">
        <v>90</v>
      </c>
      <c r="I324" s="21" t="s">
        <v>25</v>
      </c>
      <c r="J324" s="21" t="s">
        <v>89</v>
      </c>
      <c r="K324" s="10"/>
    </row>
    <row r="325" spans="1:11" ht="22.5" hidden="1">
      <c r="A325" s="135" t="str">
        <f t="shared" ref="A325:B328" si="52">A324</f>
        <v>СМР</v>
      </c>
      <c r="B325" s="135" t="str">
        <f t="shared" si="52"/>
        <v>Да</v>
      </c>
      <c r="C325" s="22"/>
      <c r="D325" s="22"/>
      <c r="E325" s="11">
        <f t="shared" si="49"/>
        <v>13</v>
      </c>
      <c r="F325" s="168">
        <f>IF(E324=E323,IF(AND(B325=Данные!$B$7,NOT(ISBLANK(C325)),OR(A325=$A$1,A325=Данные!$C$9)),F324+1,F324),IF(AND(B325=Данные!$B$7,NOT(ISBLANK(C325)),OR(A325=$A$1,A325=Данные!$C$9)),1,0))</f>
        <v>0</v>
      </c>
      <c r="G325" s="140" t="str">
        <f t="shared" si="51"/>
        <v/>
      </c>
      <c r="H325" s="10"/>
      <c r="I325" s="10"/>
      <c r="J325" s="18" t="s">
        <v>83</v>
      </c>
      <c r="K325" s="10"/>
    </row>
    <row r="326" spans="1:11" hidden="1">
      <c r="A326" s="135" t="str">
        <f t="shared" si="52"/>
        <v>СМР</v>
      </c>
      <c r="B326" s="135" t="str">
        <f t="shared" si="52"/>
        <v>Да</v>
      </c>
      <c r="C326" s="22"/>
      <c r="D326" s="22"/>
      <c r="E326" s="11">
        <f t="shared" si="49"/>
        <v>13</v>
      </c>
      <c r="F326" s="168">
        <f>IF(E325=E324,IF(AND(B326=Данные!$B$7,NOT(ISBLANK(C326)),OR(A326=$A$1,A326=Данные!$C$9)),F325+1,F325),IF(AND(B326=Данные!$B$7,NOT(ISBLANK(C326)),OR(A326=$A$1,A326=Данные!$C$9)),1,0))</f>
        <v>0</v>
      </c>
      <c r="G326" s="140" t="str">
        <f t="shared" si="47"/>
        <v/>
      </c>
      <c r="H326" s="10"/>
      <c r="I326" s="10"/>
      <c r="J326" s="18" t="s">
        <v>101</v>
      </c>
      <c r="K326" s="10"/>
    </row>
    <row r="327" spans="1:11" hidden="1">
      <c r="A327" s="135" t="str">
        <f t="shared" si="52"/>
        <v>СМР</v>
      </c>
      <c r="B327" s="135" t="str">
        <f t="shared" si="52"/>
        <v>Да</v>
      </c>
      <c r="C327" s="22"/>
      <c r="D327" s="22"/>
      <c r="E327" s="11">
        <f t="shared" si="49"/>
        <v>13</v>
      </c>
      <c r="F327" s="168">
        <f>IF(E326=E325,IF(AND(B327=Данные!$B$7,NOT(ISBLANK(C327)),OR(A327=$A$1,A327=Данные!$C$9)),F326+1,F326),IF(AND(B327=Данные!$B$7,NOT(ISBLANK(C327)),OR(A327=$A$1,A327=Данные!$C$9)),1,0))</f>
        <v>0</v>
      </c>
      <c r="G327" s="140" t="str">
        <f t="shared" si="47"/>
        <v/>
      </c>
      <c r="H327" s="10"/>
      <c r="I327" s="10"/>
      <c r="J327" s="18" t="s">
        <v>102</v>
      </c>
      <c r="K327" s="10"/>
    </row>
    <row r="328" spans="1:11" hidden="1">
      <c r="A328" s="135" t="str">
        <f t="shared" si="52"/>
        <v>СМР</v>
      </c>
      <c r="B328" s="135" t="str">
        <f t="shared" si="52"/>
        <v>Да</v>
      </c>
      <c r="C328" s="22"/>
      <c r="D328" s="22"/>
      <c r="E328" s="11">
        <f t="shared" si="49"/>
        <v>13</v>
      </c>
      <c r="F328" s="168">
        <f>IF(E327=E326,IF(AND(B328=Данные!$B$7,NOT(ISBLANK(C328)),OR(A328=$A$1,A328=Данные!$C$9)),F327+1,F327),IF(AND(B328=Данные!$B$7,NOT(ISBLANK(C328)),OR(A328=$A$1,A328=Данные!$C$9)),1,0))</f>
        <v>0</v>
      </c>
      <c r="G328" s="140" t="str">
        <f t="shared" si="47"/>
        <v/>
      </c>
      <c r="H328" s="10"/>
      <c r="I328" s="10"/>
      <c r="J328" s="18" t="s">
        <v>103</v>
      </c>
      <c r="K328" s="10"/>
    </row>
    <row r="329" spans="1:11" ht="56.25">
      <c r="A329" s="10" t="s">
        <v>152</v>
      </c>
      <c r="B329" s="10" t="s">
        <v>9</v>
      </c>
      <c r="C329" s="22" t="s">
        <v>48</v>
      </c>
      <c r="D329" s="17" t="s">
        <v>289</v>
      </c>
      <c r="E329" s="13">
        <f>E328</f>
        <v>13</v>
      </c>
      <c r="F329" s="168">
        <f>IF(E328=E327,IF(AND(B329=Данные!$B$7,NOT(ISBLANK(C329)),OR(A329=$A$1,A329=Данные!$C$9)),F328+1,F328),IF(AND(B329=Данные!$B$7,NOT(ISBLANK(C329)),OR(A329=$A$1,A329=Данные!$C$9)),1,0))</f>
        <v>1</v>
      </c>
      <c r="G329" s="140" t="str">
        <f t="shared" si="47"/>
        <v>13.1</v>
      </c>
      <c r="H329" s="23" t="s">
        <v>16</v>
      </c>
      <c r="I329" s="23" t="s">
        <v>236</v>
      </c>
      <c r="J329" s="23" t="s">
        <v>115</v>
      </c>
      <c r="K329" s="10"/>
    </row>
    <row r="330" spans="1:11">
      <c r="A330" s="135" t="str">
        <f>A329</f>
        <v>общее</v>
      </c>
      <c r="B330" s="135" t="str">
        <f>B329</f>
        <v>Да</v>
      </c>
      <c r="C330" s="16"/>
      <c r="D330" s="16"/>
      <c r="E330" s="11">
        <f t="shared" si="49"/>
        <v>13</v>
      </c>
      <c r="F330" s="168">
        <f>IF(E329=E328,IF(AND(B330=Данные!$B$7,NOT(ISBLANK(C330)),OR(A330=$A$1,A330=Данные!$C$9)),F329+1,F329),IF(AND(B330=Данные!$B$7,NOT(ISBLANK(C330)),OR(A330=$A$1,A330=Данные!$C$9)),1,0))</f>
        <v>1</v>
      </c>
      <c r="G330" s="140" t="str">
        <f>IF(E330=E329,IF(ISBLANK(H330),"",CONCATENATE(E330,".",F330)),E330)</f>
        <v/>
      </c>
      <c r="H330" s="10"/>
      <c r="I330" s="10"/>
      <c r="J330" s="18" t="s">
        <v>9</v>
      </c>
      <c r="K330" s="10"/>
    </row>
    <row r="331" spans="1:11">
      <c r="A331" s="135" t="str">
        <f>A330</f>
        <v>общее</v>
      </c>
      <c r="B331" s="135" t="str">
        <f>B330</f>
        <v>Да</v>
      </c>
      <c r="C331" s="16"/>
      <c r="D331" s="16"/>
      <c r="E331" s="11">
        <f t="shared" si="49"/>
        <v>13</v>
      </c>
      <c r="F331" s="168">
        <f>IF(E330=E329,IF(AND(B331=Данные!$B$7,NOT(ISBLANK(C331)),OR(A331=$A$1,A331=Данные!$C$9)),F330+1,F330),IF(AND(B331=Данные!$B$7,NOT(ISBLANK(C331)),OR(A331=$A$1,A331=Данные!$C$9)),1,0))</f>
        <v>1</v>
      </c>
      <c r="G331" s="140" t="str">
        <f>IF(E331=E330,IF(ISBLANK(H331),"",CONCATENATE(E331,".",F331)),E331)</f>
        <v/>
      </c>
      <c r="H331" s="10"/>
      <c r="I331" s="10"/>
      <c r="J331" s="18" t="s">
        <v>10</v>
      </c>
      <c r="K331" s="10"/>
    </row>
    <row r="332" spans="1:11" ht="45" hidden="1">
      <c r="A332" s="168" t="s">
        <v>151</v>
      </c>
      <c r="B332" s="10" t="s">
        <v>10</v>
      </c>
      <c r="C332" s="22" t="s">
        <v>48</v>
      </c>
      <c r="D332" s="17" t="s">
        <v>289</v>
      </c>
      <c r="E332" s="13">
        <f>E331</f>
        <v>13</v>
      </c>
      <c r="F332" s="168">
        <f>IF(E331=E330,IF(AND(B332=Данные!$B$7,NOT(ISBLANK(C332)),OR(A332=$A$1,A332=Данные!$C$9)),F331+1,F331),IF(AND(B332=Данные!$B$7,NOT(ISBLANK(C332)),OR(A332=$A$1,A332=Данные!$C$9)),1,0))</f>
        <v>1</v>
      </c>
      <c r="G332" s="140" t="str">
        <f t="shared" si="47"/>
        <v>13.1</v>
      </c>
      <c r="H332" s="23" t="s">
        <v>326</v>
      </c>
      <c r="I332" s="23" t="s">
        <v>344</v>
      </c>
      <c r="J332" s="21" t="s">
        <v>201</v>
      </c>
      <c r="K332" s="10"/>
    </row>
    <row r="333" spans="1:11" hidden="1">
      <c r="A333" s="135" t="str">
        <f>A332</f>
        <v>ТМЦ</v>
      </c>
      <c r="B333" s="135" t="str">
        <f>B332</f>
        <v>Нет</v>
      </c>
      <c r="C333" s="16"/>
      <c r="D333" s="16"/>
      <c r="E333" s="11">
        <f t="shared" si="49"/>
        <v>13</v>
      </c>
      <c r="F333" s="168">
        <f>IF(E332=E331,IF(AND(B333=Данные!$B$7,NOT(ISBLANK(C333)),OR(A333=$A$1,A333=Данные!$C$9)),F332+1,F332),IF(AND(B333=Данные!$B$7,NOT(ISBLANK(C333)),OR(A333=$A$1,A333=Данные!$C$9)),1,0))</f>
        <v>1</v>
      </c>
      <c r="G333" s="140" t="str">
        <f>IF(E333=E332,IF(ISBLANK(H333),"",CONCATENATE(E333,".",F333)),E333)</f>
        <v/>
      </c>
      <c r="H333" s="10"/>
      <c r="I333" s="10"/>
      <c r="J333" s="18" t="s">
        <v>9</v>
      </c>
      <c r="K333" s="10"/>
    </row>
    <row r="334" spans="1:11" hidden="1">
      <c r="A334" s="135" t="str">
        <f>A333</f>
        <v>ТМЦ</v>
      </c>
      <c r="B334" s="135" t="str">
        <f>B333</f>
        <v>Нет</v>
      </c>
      <c r="C334" s="16"/>
      <c r="D334" s="16"/>
      <c r="E334" s="11">
        <f t="shared" si="49"/>
        <v>13</v>
      </c>
      <c r="F334" s="168">
        <f>IF(E333=E332,IF(AND(B334=Данные!$B$7,NOT(ISBLANK(C334)),OR(A334=$A$1,A334=Данные!$C$9)),F333+1,F333),IF(AND(B334=Данные!$B$7,NOT(ISBLANK(C334)),OR(A334=$A$1,A334=Данные!$C$9)),1,0))</f>
        <v>1</v>
      </c>
      <c r="G334" s="140" t="str">
        <f>IF(E334=E333,IF(ISBLANK(H334),"",CONCATENATE(E334,".",F334)),E334)</f>
        <v/>
      </c>
      <c r="H334" s="10"/>
      <c r="I334" s="10"/>
      <c r="J334" s="18" t="s">
        <v>10</v>
      </c>
      <c r="K334" s="10"/>
    </row>
    <row r="335" spans="1:11" ht="22.5">
      <c r="A335" s="10" t="s">
        <v>151</v>
      </c>
      <c r="B335" s="10" t="s">
        <v>9</v>
      </c>
      <c r="C335" s="22" t="s">
        <v>48</v>
      </c>
      <c r="D335" s="17" t="s">
        <v>289</v>
      </c>
      <c r="E335" s="13">
        <f>E334</f>
        <v>13</v>
      </c>
      <c r="F335" s="168">
        <f>IF(E334=E333,IF(AND(B335=Данные!$B$7,NOT(ISBLANK(C335)),OR(A335=$A$1,A335=Данные!$C$9)),F334+1,F334),IF(AND(B335=Данные!$B$7,NOT(ISBLANK(C335)),OR(A335=$A$1,A335=Данные!$C$9)),1,0))</f>
        <v>2</v>
      </c>
      <c r="G335" s="140" t="str">
        <f t="shared" si="47"/>
        <v>13.2</v>
      </c>
      <c r="H335" s="23" t="s">
        <v>281</v>
      </c>
      <c r="I335" s="23" t="s">
        <v>131</v>
      </c>
      <c r="J335" s="23" t="s">
        <v>115</v>
      </c>
      <c r="K335" s="10"/>
    </row>
    <row r="336" spans="1:11" hidden="1">
      <c r="A336" s="135" t="str">
        <f>A335</f>
        <v>ТМЦ</v>
      </c>
      <c r="B336" s="10" t="s">
        <v>10</v>
      </c>
      <c r="C336" s="16"/>
      <c r="D336" s="16"/>
      <c r="E336" s="11">
        <f t="shared" si="49"/>
        <v>13</v>
      </c>
      <c r="F336" s="168">
        <f>IF(E335=E334,IF(AND(B336=Данные!$B$7,NOT(ISBLANK(C336)),OR(A336=$A$1,A336=Данные!$C$9)),F335+1,F335),IF(AND(B336=Данные!$B$7,NOT(ISBLANK(C336)),OR(A336=$A$1,A336=Данные!$C$9)),1,0))</f>
        <v>2</v>
      </c>
      <c r="G336" s="140" t="str">
        <f t="shared" si="47"/>
        <v/>
      </c>
      <c r="H336" s="10"/>
      <c r="I336" s="10"/>
      <c r="J336" s="18"/>
      <c r="K336" s="10"/>
    </row>
    <row r="337" spans="1:11" hidden="1">
      <c r="A337" s="135" t="str">
        <f>A336</f>
        <v>ТМЦ</v>
      </c>
      <c r="B337" s="10" t="s">
        <v>10</v>
      </c>
      <c r="C337" s="16"/>
      <c r="D337" s="16"/>
      <c r="E337" s="11">
        <f t="shared" si="49"/>
        <v>13</v>
      </c>
      <c r="F337" s="168">
        <f>IF(E336=E335,IF(AND(B337=Данные!$B$7,NOT(ISBLANK(C337)),OR(A337=$A$1,A337=Данные!$C$9)),F336+1,F336),IF(AND(B337=Данные!$B$7,NOT(ISBLANK(C337)),OR(A337=$A$1,A337=Данные!$C$9)),1,0))</f>
        <v>2</v>
      </c>
      <c r="G337" s="140" t="str">
        <f t="shared" si="47"/>
        <v/>
      </c>
      <c r="H337" s="10"/>
      <c r="I337" s="10"/>
      <c r="J337" s="18"/>
      <c r="K337" s="10"/>
    </row>
    <row r="338" spans="1:11" ht="22.5">
      <c r="A338" s="10" t="s">
        <v>152</v>
      </c>
      <c r="B338" s="10" t="s">
        <v>9</v>
      </c>
      <c r="C338" s="22" t="s">
        <v>48</v>
      </c>
      <c r="D338" s="17" t="s">
        <v>289</v>
      </c>
      <c r="E338" s="13">
        <f>E337</f>
        <v>13</v>
      </c>
      <c r="F338" s="168">
        <f>IF(E337=E336,IF(AND(B338=Данные!$B$7,NOT(ISBLANK(C338)),OR(A338=$A$1,A338=Данные!$C$9)),F337+1,F337),IF(AND(B338=Данные!$B$7,NOT(ISBLANK(C338)),OR(A338=$A$1,A338=Данные!$C$9)),1,0))</f>
        <v>3</v>
      </c>
      <c r="G338" s="140" t="str">
        <f>IF(E338=E337,IF(ISBLANK(H338),"",CONCATENATE(E338,".",F338)),E338)</f>
        <v>13.3</v>
      </c>
      <c r="H338" s="21" t="s">
        <v>104</v>
      </c>
      <c r="I338" s="21" t="s">
        <v>131</v>
      </c>
      <c r="J338" s="21" t="s">
        <v>115</v>
      </c>
      <c r="K338" s="10"/>
    </row>
    <row r="339" spans="1:11">
      <c r="A339" s="135" t="s">
        <v>152</v>
      </c>
      <c r="B339" s="10"/>
      <c r="C339" s="140"/>
      <c r="D339" s="140"/>
      <c r="E339" s="12">
        <f>E338+1</f>
        <v>14</v>
      </c>
      <c r="F339" s="168">
        <f>IF(E338=E337,IF(AND(B339=Данные!$B$7,NOT(ISBLANK(C339)),OR(A339=$A$1,A339=Данные!$C$9)),F338+1,F338),IF(AND(B339=Данные!$B$7,NOT(ISBLANK(C339)),OR(A339=$A$1,A339=Данные!$C$9)),1,0))</f>
        <v>3</v>
      </c>
      <c r="G339" s="140">
        <f t="shared" si="47"/>
        <v>14</v>
      </c>
      <c r="H339" s="19" t="s">
        <v>71</v>
      </c>
      <c r="I339" s="19"/>
      <c r="J339" s="19"/>
      <c r="K339" s="10"/>
    </row>
    <row r="340" spans="1:11" ht="33.75" hidden="1">
      <c r="A340" s="10" t="s">
        <v>152</v>
      </c>
      <c r="B340" s="10" t="s">
        <v>10</v>
      </c>
      <c r="C340" s="17" t="s">
        <v>48</v>
      </c>
      <c r="D340" s="17" t="s">
        <v>289</v>
      </c>
      <c r="E340" s="13">
        <f t="shared" si="49"/>
        <v>14</v>
      </c>
      <c r="F340" s="168">
        <f>IF(E339=E338,IF(AND(B340=Данные!$B$7,NOT(ISBLANK(C340)),OR(A340=$A$1,A340=Данные!$C$9)),F339+1,F339),IF(AND(B340=Данные!$B$7,NOT(ISBLANK(C340)),OR(A340=$A$1,A340=Данные!$C$9)),1,0))</f>
        <v>0</v>
      </c>
      <c r="G340" s="140" t="str">
        <f t="shared" si="47"/>
        <v>14.0</v>
      </c>
      <c r="H340" s="21" t="s">
        <v>24</v>
      </c>
      <c r="I340" s="21" t="s">
        <v>22</v>
      </c>
      <c r="J340" s="21" t="s">
        <v>115</v>
      </c>
      <c r="K340" s="10"/>
    </row>
    <row r="341" spans="1:11" ht="33.75">
      <c r="A341" s="10" t="s">
        <v>152</v>
      </c>
      <c r="B341" s="10" t="s">
        <v>9</v>
      </c>
      <c r="C341" s="22" t="s">
        <v>48</v>
      </c>
      <c r="D341" s="17" t="s">
        <v>289</v>
      </c>
      <c r="E341" s="13">
        <f>E340</f>
        <v>14</v>
      </c>
      <c r="F341" s="168">
        <f>IF(E340=E339,IF(AND(B341=Данные!$B$7,NOT(ISBLANK(C341)),OR(A341=$A$1,A341=Данные!$C$9)),F340+1,F340),IF(AND(B341=Данные!$B$7,NOT(ISBLANK(C341)),OR(A341=$A$1,A341=Данные!$C$9)),1,0))</f>
        <v>1</v>
      </c>
      <c r="G341" s="140" t="str">
        <f t="shared" si="47"/>
        <v>14.1</v>
      </c>
      <c r="H341" s="23" t="s">
        <v>12</v>
      </c>
      <c r="I341" s="21" t="s">
        <v>25</v>
      </c>
      <c r="J341" s="21" t="s">
        <v>31</v>
      </c>
      <c r="K341" s="10"/>
    </row>
    <row r="342" spans="1:11">
      <c r="A342" s="135" t="str">
        <f>A341</f>
        <v>общее</v>
      </c>
      <c r="B342" s="135" t="str">
        <f>B341</f>
        <v>Да</v>
      </c>
      <c r="C342" s="16"/>
      <c r="D342" s="16"/>
      <c r="E342" s="11">
        <f t="shared" si="49"/>
        <v>14</v>
      </c>
      <c r="F342" s="168">
        <f>IF(E341=E340,IF(AND(B342=Данные!$B$7,NOT(ISBLANK(C342)),OR(A342=$A$1,A342=Данные!$C$9)),F341+1,F341),IF(AND(B342=Данные!$B$7,NOT(ISBLANK(C342)),OR(A342=$A$1,A342=Данные!$C$9)),1,0))</f>
        <v>1</v>
      </c>
      <c r="G342" s="140" t="str">
        <f t="shared" si="47"/>
        <v/>
      </c>
      <c r="H342" s="10"/>
      <c r="I342" s="10"/>
      <c r="J342" s="18" t="s">
        <v>9</v>
      </c>
      <c r="K342" s="10"/>
    </row>
    <row r="343" spans="1:11">
      <c r="A343" s="135" t="str">
        <f>A342</f>
        <v>общее</v>
      </c>
      <c r="B343" s="135" t="str">
        <f>B342</f>
        <v>Да</v>
      </c>
      <c r="C343" s="16"/>
      <c r="D343" s="16"/>
      <c r="E343" s="11">
        <f t="shared" si="49"/>
        <v>14</v>
      </c>
      <c r="F343" s="168">
        <f>IF(E342=E341,IF(AND(B343=Данные!$B$7,NOT(ISBLANK(C343)),OR(A343=$A$1,A343=Данные!$C$9)),F342+1,F342),IF(AND(B343=Данные!$B$7,NOT(ISBLANK(C343)),OR(A343=$A$1,A343=Данные!$C$9)),1,0))</f>
        <v>1</v>
      </c>
      <c r="G343" s="140" t="str">
        <f t="shared" si="47"/>
        <v/>
      </c>
      <c r="H343" s="10"/>
      <c r="I343" s="10"/>
      <c r="J343" s="18" t="s">
        <v>10</v>
      </c>
      <c r="K343" s="10"/>
    </row>
    <row r="344" spans="1:11" ht="22.5" hidden="1">
      <c r="A344" s="135" t="str">
        <f>A343</f>
        <v>общее</v>
      </c>
      <c r="B344" s="10" t="s">
        <v>10</v>
      </c>
      <c r="C344" s="22" t="s">
        <v>48</v>
      </c>
      <c r="D344" s="22" t="s">
        <v>289</v>
      </c>
      <c r="E344" s="11">
        <f t="shared" si="49"/>
        <v>14</v>
      </c>
      <c r="F344" s="168">
        <f>IF(E343=E342,IF(AND(B344=Данные!$B$7,NOT(ISBLANK(C344)),OR(A344=$A$1,A344=Данные!$C$9)),F343+1,F343),IF(AND(B344=Данные!$B$7,NOT(ISBLANK(C344)),OR(A344=$A$1,A344=Данные!$C$9)),1,0))</f>
        <v>1</v>
      </c>
      <c r="G344" s="140" t="str">
        <f t="shared" si="47"/>
        <v>14.1</v>
      </c>
      <c r="H344" s="167" t="s">
        <v>314</v>
      </c>
      <c r="I344" s="167" t="s">
        <v>315</v>
      </c>
      <c r="J344" s="247" t="s">
        <v>115</v>
      </c>
      <c r="K344" s="10"/>
    </row>
    <row r="345" spans="1:11">
      <c r="A345" s="135" t="str">
        <f>A344</f>
        <v>общее</v>
      </c>
      <c r="B345" s="135"/>
      <c r="C345" s="16"/>
      <c r="D345" s="16"/>
      <c r="E345" s="11">
        <f t="shared" si="49"/>
        <v>14</v>
      </c>
      <c r="F345" s="168">
        <f>IF(E344=E343,IF(AND(B345=Данные!$B$7,NOT(ISBLANK(C345)),OR(A345=$A$1,A345=Данные!$C$9)),F344+1,F344),IF(AND(B345=Данные!$B$7,NOT(ISBLANK(C345)),OR(A345=$A$1,A345=Данные!$C$9)),1,0))</f>
        <v>1</v>
      </c>
      <c r="G345" s="140" t="str">
        <f t="shared" si="47"/>
        <v/>
      </c>
      <c r="H345" s="10"/>
      <c r="I345" s="10"/>
      <c r="J345" s="18" t="s">
        <v>11</v>
      </c>
      <c r="K345" s="10"/>
    </row>
    <row r="346" spans="1:11">
      <c r="A346" s="135" t="str">
        <f>A345</f>
        <v>общее</v>
      </c>
      <c r="B346" s="135"/>
      <c r="C346" s="16"/>
      <c r="D346" s="16"/>
      <c r="E346" s="11">
        <f t="shared" si="49"/>
        <v>14</v>
      </c>
      <c r="F346" s="168">
        <f>IF(E345=E344,IF(AND(B346=Данные!$B$7,NOT(ISBLANK(C346)),OR(A346=$A$1,A346=Данные!$C$9)),F345+1,F345),IF(AND(B346=Данные!$B$7,NOT(ISBLANK(C346)),OR(A346=$A$1,A346=Данные!$C$9)),1,0))</f>
        <v>1</v>
      </c>
      <c r="G346" s="140" t="str">
        <f t="shared" si="47"/>
        <v/>
      </c>
      <c r="H346" s="10"/>
      <c r="I346" s="10"/>
      <c r="J346" s="18" t="s">
        <v>10</v>
      </c>
      <c r="K346" s="10"/>
    </row>
    <row r="347" spans="1:11" ht="22.5">
      <c r="A347" s="10" t="s">
        <v>152</v>
      </c>
      <c r="B347" s="10" t="s">
        <v>9</v>
      </c>
      <c r="C347" s="17" t="s">
        <v>48</v>
      </c>
      <c r="D347" s="17" t="s">
        <v>289</v>
      </c>
      <c r="E347" s="11">
        <f t="shared" si="49"/>
        <v>14</v>
      </c>
      <c r="F347" s="168">
        <f>IF(E346=E345,IF(AND(B347=Данные!$B$7,NOT(ISBLANK(C347)),OR(A347=$A$1,A347=Данные!$C$9)),F346+1,F346),IF(AND(B347=Данные!$B$7,NOT(ISBLANK(C347)),OR(A347=$A$1,A347=Данные!$C$9)),1,0))</f>
        <v>2</v>
      </c>
      <c r="G347" s="140" t="str">
        <f t="shared" si="47"/>
        <v>14.2</v>
      </c>
      <c r="H347" s="21" t="s">
        <v>62</v>
      </c>
      <c r="I347" s="21" t="s">
        <v>63</v>
      </c>
      <c r="J347" s="21" t="s">
        <v>31</v>
      </c>
      <c r="K347" s="10"/>
    </row>
    <row r="348" spans="1:11" ht="22.5">
      <c r="A348" s="135" t="str">
        <f t="shared" ref="A348:B350" si="53">A347</f>
        <v>общее</v>
      </c>
      <c r="B348" s="135" t="str">
        <f t="shared" si="53"/>
        <v>Да</v>
      </c>
      <c r="C348" s="16"/>
      <c r="D348" s="16"/>
      <c r="E348" s="11">
        <f t="shared" si="49"/>
        <v>14</v>
      </c>
      <c r="F348" s="168">
        <f>IF(E347=E346,IF(AND(B348=Данные!$B$7,NOT(ISBLANK(C348)),OR(A348=$A$1,A348=Данные!$C$9)),F347+1,F347),IF(AND(B348=Данные!$B$7,NOT(ISBLANK(C348)),OR(A348=$A$1,A348=Данные!$C$9)),1,0))</f>
        <v>2</v>
      </c>
      <c r="G348" s="140" t="str">
        <f t="shared" si="47"/>
        <v>14.2</v>
      </c>
      <c r="H348" s="135" t="s">
        <v>239</v>
      </c>
      <c r="I348" s="10"/>
      <c r="J348" s="18" t="s">
        <v>129</v>
      </c>
      <c r="K348" s="10"/>
    </row>
    <row r="349" spans="1:11" ht="22.5">
      <c r="A349" s="135" t="str">
        <f t="shared" si="53"/>
        <v>общее</v>
      </c>
      <c r="B349" s="135" t="str">
        <f t="shared" si="53"/>
        <v>Да</v>
      </c>
      <c r="C349" s="16"/>
      <c r="D349" s="16"/>
      <c r="E349" s="11">
        <f t="shared" si="49"/>
        <v>14</v>
      </c>
      <c r="F349" s="168">
        <f>IF(E348=E347,IF(AND(B349=Данные!$B$7,NOT(ISBLANK(C349)),OR(A349=$A$1,A349=Данные!$C$9)),F348+1,F348),IF(AND(B349=Данные!$B$7,NOT(ISBLANK(C349)),OR(A349=$A$1,A349=Данные!$C$9)),1,0))</f>
        <v>2</v>
      </c>
      <c r="G349" s="140" t="str">
        <f t="shared" si="47"/>
        <v/>
      </c>
      <c r="H349" s="10"/>
      <c r="I349" s="10"/>
      <c r="J349" s="18" t="s">
        <v>130</v>
      </c>
      <c r="K349" s="10"/>
    </row>
    <row r="350" spans="1:11">
      <c r="A350" s="135" t="str">
        <f t="shared" si="53"/>
        <v>общее</v>
      </c>
      <c r="B350" s="135" t="str">
        <f t="shared" si="53"/>
        <v>Да</v>
      </c>
      <c r="C350" s="16"/>
      <c r="D350" s="16"/>
      <c r="E350" s="11">
        <f t="shared" si="49"/>
        <v>14</v>
      </c>
      <c r="F350" s="168">
        <f>IF(E349=E348,IF(AND(B350=Данные!$B$7,NOT(ISBLANK(C350)),OR(A350=$A$1,A350=Данные!$C$9)),F349+1,F349),IF(AND(B350=Данные!$B$7,NOT(ISBLANK(C350)),OR(A350=$A$1,A350=Данные!$C$9)),1,0))</f>
        <v>2</v>
      </c>
      <c r="G350" s="140" t="str">
        <f t="shared" si="47"/>
        <v/>
      </c>
      <c r="H350" s="10"/>
      <c r="I350" s="10"/>
      <c r="J350" s="18"/>
      <c r="K350" s="10"/>
    </row>
    <row r="351" spans="1:11">
      <c r="A351" s="135" t="s">
        <v>152</v>
      </c>
      <c r="B351" s="10"/>
      <c r="C351" s="140"/>
      <c r="D351" s="140"/>
      <c r="E351" s="11">
        <f>E350+1</f>
        <v>15</v>
      </c>
      <c r="F351" s="168">
        <f>IF(E350=E349,IF(AND(B351=Данные!$B$7,NOT(ISBLANK(C351)),OR(A351=$A$1,A351=Данные!$C$9)),F350+1,F350),IF(AND(B351=Данные!$B$7,NOT(ISBLANK(C351)),OR(A351=$A$1,A351=Данные!$C$9)),1,0))</f>
        <v>2</v>
      </c>
      <c r="G351" s="140">
        <f t="shared" si="47"/>
        <v>15</v>
      </c>
      <c r="H351" s="19" t="s">
        <v>153</v>
      </c>
      <c r="I351" s="19"/>
      <c r="J351" s="19"/>
      <c r="K351" s="10"/>
    </row>
    <row r="352" spans="1:11" ht="45">
      <c r="A352" s="10" t="s">
        <v>152</v>
      </c>
      <c r="B352" s="10" t="s">
        <v>9</v>
      </c>
      <c r="C352" s="17" t="s">
        <v>48</v>
      </c>
      <c r="D352" s="17" t="s">
        <v>289</v>
      </c>
      <c r="E352" s="11">
        <f t="shared" si="49"/>
        <v>15</v>
      </c>
      <c r="F352" s="168">
        <f>IF(E351=E350,IF(AND(B352=Данные!$B$7,NOT(ISBLANK(C352)),OR(A352=$A$1,A352=Данные!$C$9)),F351+1,F351),IF(AND(B352=Данные!$B$7,NOT(ISBLANK(C352)),OR(A352=$A$1,A352=Данные!$C$9)),1,0))</f>
        <v>1</v>
      </c>
      <c r="G352" s="140" t="str">
        <f t="shared" si="47"/>
        <v>15.1</v>
      </c>
      <c r="H352" s="21" t="s">
        <v>78</v>
      </c>
      <c r="I352" s="21" t="s">
        <v>237</v>
      </c>
      <c r="J352" s="21" t="s">
        <v>115</v>
      </c>
      <c r="K352" s="10"/>
    </row>
    <row r="353" spans="1:11" ht="13.9" customHeight="1">
      <c r="A353" s="135" t="str">
        <f>A352</f>
        <v>общее</v>
      </c>
      <c r="B353" s="135" t="str">
        <f>B352</f>
        <v>Да</v>
      </c>
      <c r="C353" s="16"/>
      <c r="D353" s="16"/>
      <c r="E353" s="11">
        <f t="shared" si="49"/>
        <v>15</v>
      </c>
      <c r="F353" s="168">
        <f>IF(E352=E351,IF(AND(B353=Данные!$B$7,NOT(ISBLANK(C353)),OR(A353=$A$1,A353=Данные!$C$9)),F352+1,F352),IF(AND(B353=Данные!$B$7,NOT(ISBLANK(C353)),OR(A353=$A$1,A353=Данные!$C$9)),1,0))</f>
        <v>1</v>
      </c>
      <c r="G353" s="140" t="str">
        <f t="shared" si="47"/>
        <v/>
      </c>
      <c r="H353" s="10"/>
      <c r="I353" s="10"/>
      <c r="J353" s="18" t="s">
        <v>9</v>
      </c>
      <c r="K353" s="10"/>
    </row>
    <row r="354" spans="1:11">
      <c r="A354" s="135" t="str">
        <f>A353</f>
        <v>общее</v>
      </c>
      <c r="B354" s="135" t="str">
        <f>B353</f>
        <v>Да</v>
      </c>
      <c r="C354" s="16"/>
      <c r="D354" s="16"/>
      <c r="E354" s="11">
        <f t="shared" si="49"/>
        <v>15</v>
      </c>
      <c r="F354" s="168">
        <f>IF(E353=E352,IF(AND(B354=Данные!$B$7,NOT(ISBLANK(C354)),OR(A354=$A$1,A354=Данные!$C$9)),F353+1,F353),IF(AND(B354=Данные!$B$7,NOT(ISBLANK(C354)),OR(A354=$A$1,A354=Данные!$C$9)),1,0))</f>
        <v>1</v>
      </c>
      <c r="G354" s="140" t="str">
        <f t="shared" si="47"/>
        <v/>
      </c>
      <c r="H354" s="10"/>
      <c r="I354" s="10"/>
      <c r="J354" s="18" t="s">
        <v>10</v>
      </c>
      <c r="K354" s="10"/>
    </row>
    <row r="355" spans="1:11" ht="45">
      <c r="A355" s="10" t="s">
        <v>152</v>
      </c>
      <c r="B355" s="10" t="s">
        <v>9</v>
      </c>
      <c r="C355" s="17" t="s">
        <v>48</v>
      </c>
      <c r="D355" s="17" t="s">
        <v>289</v>
      </c>
      <c r="E355" s="11">
        <f t="shared" si="49"/>
        <v>15</v>
      </c>
      <c r="F355" s="168">
        <f>IF(E354=E353,IF(AND(B355=Данные!$B$7,NOT(ISBLANK(C355)),OR(A355=$A$1,A355=Данные!$C$9)),F354+1,F354),IF(AND(B355=Данные!$B$7,NOT(ISBLANK(C355)),OR(A355=$A$1,A355=Данные!$C$9)),1,0))</f>
        <v>2</v>
      </c>
      <c r="G355" s="140" t="str">
        <f t="shared" si="47"/>
        <v>15.2</v>
      </c>
      <c r="H355" s="21" t="s">
        <v>154</v>
      </c>
      <c r="I355" s="21" t="s">
        <v>192</v>
      </c>
      <c r="J355" s="21" t="s">
        <v>115</v>
      </c>
      <c r="K355" s="10"/>
    </row>
    <row r="356" spans="1:11">
      <c r="A356" s="135" t="str">
        <f>A355</f>
        <v>общее</v>
      </c>
      <c r="B356" s="135" t="str">
        <f>B355</f>
        <v>Да</v>
      </c>
      <c r="C356" s="16"/>
      <c r="D356" s="16"/>
      <c r="E356" s="11">
        <f t="shared" si="49"/>
        <v>15</v>
      </c>
      <c r="F356" s="168">
        <f>IF(E355=E354,IF(AND(B356=Данные!$B$7,NOT(ISBLANK(C356)),OR(A356=$A$1,A356=Данные!$C$9)),F355+1,F355),IF(AND(B356=Данные!$B$7,NOT(ISBLANK(C356)),OR(A356=$A$1,A356=Данные!$C$9)),1,0))</f>
        <v>2</v>
      </c>
      <c r="G356" s="140" t="str">
        <f t="shared" si="47"/>
        <v/>
      </c>
      <c r="H356" s="10"/>
      <c r="I356" s="10"/>
      <c r="J356" s="18" t="s">
        <v>9</v>
      </c>
      <c r="K356" s="10"/>
    </row>
    <row r="357" spans="1:11">
      <c r="A357" s="135" t="str">
        <f>A356</f>
        <v>общее</v>
      </c>
      <c r="B357" s="135" t="str">
        <f>B356</f>
        <v>Да</v>
      </c>
      <c r="C357" s="16"/>
      <c r="D357" s="16"/>
      <c r="E357" s="11">
        <f t="shared" si="49"/>
        <v>15</v>
      </c>
      <c r="F357" s="168">
        <f>IF(E356=E355,IF(AND(B357=Данные!$B$7,NOT(ISBLANK(C357)),OR(A357=$A$1,A357=Данные!$C$9)),F356+1,F356),IF(AND(B357=Данные!$B$7,NOT(ISBLANK(C357)),OR(A357=$A$1,A357=Данные!$C$9)),1,0))</f>
        <v>2</v>
      </c>
      <c r="G357" s="140" t="str">
        <f t="shared" si="47"/>
        <v/>
      </c>
      <c r="H357" s="10"/>
      <c r="I357" s="10"/>
      <c r="J357" s="18" t="s">
        <v>10</v>
      </c>
      <c r="K357" s="10"/>
    </row>
    <row r="358" spans="1:11" ht="33.75" hidden="1">
      <c r="A358" s="10" t="s">
        <v>150</v>
      </c>
      <c r="B358" s="10" t="s">
        <v>9</v>
      </c>
      <c r="C358" s="17" t="s">
        <v>48</v>
      </c>
      <c r="D358" s="17" t="s">
        <v>289</v>
      </c>
      <c r="E358" s="11">
        <f t="shared" si="49"/>
        <v>15</v>
      </c>
      <c r="F358" s="168">
        <f>IF(E357=E356,IF(AND(B358=Данные!$B$7,NOT(ISBLANK(C358)),OR(A358=$A$1,A358=Данные!$C$9)),F357+1,F357),IF(AND(B358=Данные!$B$7,NOT(ISBLANK(C358)),OR(A358=$A$1,A358=Данные!$C$9)),1,0))</f>
        <v>2</v>
      </c>
      <c r="G358" s="140" t="str">
        <f t="shared" si="47"/>
        <v>15.2</v>
      </c>
      <c r="H358" s="21" t="s">
        <v>108</v>
      </c>
      <c r="I358" s="21" t="s">
        <v>25</v>
      </c>
      <c r="J358" s="21" t="s">
        <v>31</v>
      </c>
      <c r="K358" s="10"/>
    </row>
    <row r="359" spans="1:11" ht="78.75">
      <c r="A359" s="10" t="s">
        <v>152</v>
      </c>
      <c r="B359" s="10" t="s">
        <v>9</v>
      </c>
      <c r="C359" s="17" t="s">
        <v>48</v>
      </c>
      <c r="D359" s="17" t="s">
        <v>289</v>
      </c>
      <c r="E359" s="11">
        <f t="shared" si="49"/>
        <v>15</v>
      </c>
      <c r="F359" s="168">
        <f>IF(E358=E357,IF(AND(B359=Данные!$B$7,NOT(ISBLANK(C359)),OR(A359=$A$1,A359=Данные!$C$9)),F358+1,F358),IF(AND(B359=Данные!$B$7,NOT(ISBLANK(C359)),OR(A359=$A$1,A359=Данные!$C$9)),1,0))</f>
        <v>3</v>
      </c>
      <c r="G359" s="140" t="str">
        <f t="shared" si="47"/>
        <v>15.3</v>
      </c>
      <c r="H359" s="21" t="s">
        <v>346</v>
      </c>
      <c r="I359" s="21" t="s">
        <v>347</v>
      </c>
      <c r="J359" s="21"/>
      <c r="K359" s="10"/>
    </row>
    <row r="360" spans="1:11">
      <c r="A360" s="10" t="s">
        <v>152</v>
      </c>
      <c r="B360" s="10"/>
      <c r="C360" s="17"/>
      <c r="D360" s="17"/>
      <c r="E360" s="11">
        <f t="shared" si="49"/>
        <v>15</v>
      </c>
      <c r="F360" s="168">
        <f>IF(E359=E358,IF(AND(B360=Данные!$B$7,NOT(ISBLANK(C360)),OR(A360=$A$1,A360=Данные!$C$9)),F359+1,F359),IF(AND(B360=Данные!$B$7,NOT(ISBLANK(C360)),OR(A360=$A$1,A360=Данные!$C$9)),1,0))</f>
        <v>3</v>
      </c>
      <c r="G360" s="140" t="str">
        <f t="shared" si="47"/>
        <v/>
      </c>
      <c r="H360" s="17"/>
      <c r="I360" s="17"/>
      <c r="J360" s="15" t="s">
        <v>9</v>
      </c>
      <c r="K360" s="10"/>
    </row>
    <row r="361" spans="1:11">
      <c r="A361" s="10" t="s">
        <v>152</v>
      </c>
      <c r="B361" s="10"/>
      <c r="C361" s="17"/>
      <c r="D361" s="17"/>
      <c r="E361" s="11">
        <f t="shared" si="49"/>
        <v>15</v>
      </c>
      <c r="F361" s="168">
        <f>IF(E360=E359,IF(AND(B361=Данные!$B$7,NOT(ISBLANK(C361)),OR(A361=$A$1,A361=Данные!$C$9)),F360+1,F360),IF(AND(B361=Данные!$B$7,NOT(ISBLANK(C361)),OR(A361=$A$1,A361=Данные!$C$9)),1,0))</f>
        <v>3</v>
      </c>
      <c r="G361" s="140" t="str">
        <f t="shared" si="47"/>
        <v/>
      </c>
      <c r="H361" s="17"/>
      <c r="I361" s="17"/>
      <c r="J361" s="15" t="s">
        <v>10</v>
      </c>
      <c r="K361" s="10"/>
    </row>
    <row r="362" spans="1:11" ht="33.75">
      <c r="A362" s="10" t="s">
        <v>151</v>
      </c>
      <c r="B362" s="10" t="s">
        <v>9</v>
      </c>
      <c r="C362" s="17" t="s">
        <v>48</v>
      </c>
      <c r="D362" s="17" t="s">
        <v>289</v>
      </c>
      <c r="E362" s="13">
        <f>E358</f>
        <v>15</v>
      </c>
      <c r="F362" s="168">
        <f>IF(E361=E360,IF(AND(B362=Данные!$B$7,NOT(ISBLANK(C362)),OR(A362=$A$1,A362=Данные!$C$9)),F361+1,F361),IF(AND(B362=Данные!$B$7,NOT(ISBLANK(C362)),OR(A362=$A$1,A362=Данные!$C$9)),1,0))</f>
        <v>4</v>
      </c>
      <c r="G362" s="140" t="str">
        <f t="shared" si="47"/>
        <v>15.4</v>
      </c>
      <c r="H362" s="21" t="s">
        <v>155</v>
      </c>
      <c r="I362" s="21" t="s">
        <v>25</v>
      </c>
      <c r="J362" s="21" t="s">
        <v>172</v>
      </c>
      <c r="K362" s="10"/>
    </row>
    <row r="363" spans="1:11">
      <c r="A363" s="135" t="str">
        <f t="shared" ref="A363:B365" si="54">A362</f>
        <v>ТМЦ</v>
      </c>
      <c r="B363" s="135" t="str">
        <f t="shared" si="54"/>
        <v>Да</v>
      </c>
      <c r="C363" s="16"/>
      <c r="D363" s="16"/>
      <c r="E363" s="11">
        <f t="shared" ref="E363:E364" si="55">E362</f>
        <v>15</v>
      </c>
      <c r="F363" s="168">
        <f>IF(E362=E361,IF(AND(B363=Данные!$B$7,NOT(ISBLANK(C363)),OR(A363=$A$1,A363=Данные!$C$9)),F362+1,F362),IF(AND(B363=Данные!$B$7,NOT(ISBLANK(C363)),OR(A363=$A$1,A363=Данные!$C$9)),1,0))</f>
        <v>4</v>
      </c>
      <c r="G363" s="140" t="str">
        <f t="shared" si="47"/>
        <v/>
      </c>
      <c r="H363" s="10"/>
      <c r="I363" s="10"/>
      <c r="J363" s="18" t="s">
        <v>156</v>
      </c>
      <c r="K363" s="10"/>
    </row>
    <row r="364" spans="1:11" ht="33.75">
      <c r="A364" s="135" t="str">
        <f t="shared" si="54"/>
        <v>ТМЦ</v>
      </c>
      <c r="B364" s="135" t="str">
        <f t="shared" si="54"/>
        <v>Да</v>
      </c>
      <c r="C364" s="16"/>
      <c r="D364" s="16"/>
      <c r="E364" s="11">
        <f t="shared" si="55"/>
        <v>15</v>
      </c>
      <c r="F364" s="168">
        <f>IF(E363=E362,IF(AND(B364=Данные!$B$7,NOT(ISBLANK(C364)),OR(A364=$A$1,A364=Данные!$C$9)),F363+1,F363),IF(AND(B364=Данные!$B$7,NOT(ISBLANK(C364)),OR(A364=$A$1,A364=Данные!$C$9)),1,0))</f>
        <v>4</v>
      </c>
      <c r="G364" s="140" t="str">
        <f t="shared" si="47"/>
        <v/>
      </c>
      <c r="H364" s="10"/>
      <c r="I364" s="10"/>
      <c r="J364" s="18" t="s">
        <v>157</v>
      </c>
      <c r="K364" s="10"/>
    </row>
    <row r="365" spans="1:11" ht="33.75">
      <c r="A365" s="135" t="str">
        <f t="shared" si="54"/>
        <v>ТМЦ</v>
      </c>
      <c r="B365" s="135" t="str">
        <f t="shared" si="54"/>
        <v>Да</v>
      </c>
      <c r="C365" s="16"/>
      <c r="D365" s="16"/>
      <c r="E365" s="11">
        <f>E363</f>
        <v>15</v>
      </c>
      <c r="F365" s="168">
        <f>IF(E364=E363,IF(AND(B365=Данные!$B$7,NOT(ISBLANK(C365)),OR(A365=$A$1,A365=Данные!$C$9)),F364+1,F364),IF(AND(B365=Данные!$B$7,NOT(ISBLANK(C365)),OR(A365=$A$1,A365=Данные!$C$9)),1,0))</f>
        <v>4</v>
      </c>
      <c r="G365" s="140" t="str">
        <f t="shared" si="47"/>
        <v/>
      </c>
      <c r="H365" s="10"/>
      <c r="I365" s="10"/>
      <c r="J365" s="18" t="s">
        <v>158</v>
      </c>
      <c r="K365" s="10"/>
    </row>
    <row r="366" spans="1:11" ht="112.5" hidden="1">
      <c r="A366" s="10" t="s">
        <v>152</v>
      </c>
      <c r="B366" s="10" t="s">
        <v>10</v>
      </c>
      <c r="C366" s="17" t="s">
        <v>48</v>
      </c>
      <c r="D366" s="17" t="s">
        <v>289</v>
      </c>
      <c r="E366" s="13">
        <f>E362</f>
        <v>15</v>
      </c>
      <c r="F366" s="168">
        <f>IF(E365=E364,IF(AND(B366=Данные!$B$7,NOT(ISBLANK(C366)),OR(A366=$A$1,A366=Данные!$C$9)),F365+1,F365),IF(AND(B366=Данные!$B$7,NOT(ISBLANK(C366)),OR(A366=$A$1,A366=Данные!$C$9)),1,0))</f>
        <v>4</v>
      </c>
      <c r="G366" s="140" t="str">
        <f>IF(E366=E362,IF(ISBLANK(H366),"",CONCATENATE(E366,".",F366)),E366)</f>
        <v>15.4</v>
      </c>
      <c r="H366" s="21" t="s">
        <v>286</v>
      </c>
      <c r="I366" s="21" t="s">
        <v>287</v>
      </c>
      <c r="J366" s="21" t="s">
        <v>287</v>
      </c>
      <c r="K366" s="10"/>
    </row>
    <row r="367" spans="1:11" hidden="1">
      <c r="A367" s="135" t="str">
        <f>A366</f>
        <v>общее</v>
      </c>
      <c r="B367" s="135" t="str">
        <f>B366</f>
        <v>Нет</v>
      </c>
      <c r="C367" s="16"/>
      <c r="D367" s="16"/>
      <c r="E367" s="11">
        <f t="shared" ref="E367:E379" si="56">E366</f>
        <v>15</v>
      </c>
      <c r="F367" s="168">
        <f>IF(E366=E365,IF(AND(B367=Данные!$B$7,NOT(ISBLANK(C367)),OR(A367=$A$1,A367=Данные!$C$9)),F366+1,F366),IF(AND(B367=Данные!$B$7,NOT(ISBLANK(C367)),OR(A367=$A$1,A367=Данные!$C$9)),1,0))</f>
        <v>4</v>
      </c>
      <c r="G367" s="140" t="str">
        <f t="shared" ref="G367:G368" si="57">IF(E367=E366,IF(ISBLANK(H367),"",CONCATENATE(E367,".",F367)),E367)</f>
        <v/>
      </c>
      <c r="H367" s="10"/>
      <c r="I367" s="10"/>
      <c r="J367" s="18" t="s">
        <v>9</v>
      </c>
      <c r="K367" s="10"/>
    </row>
    <row r="368" spans="1:11" hidden="1">
      <c r="A368" s="135" t="str">
        <f>A367</f>
        <v>общее</v>
      </c>
      <c r="B368" s="135" t="str">
        <f>B367</f>
        <v>Нет</v>
      </c>
      <c r="C368" s="16"/>
      <c r="D368" s="16"/>
      <c r="E368" s="11">
        <f t="shared" si="56"/>
        <v>15</v>
      </c>
      <c r="F368" s="168">
        <f>IF(E367=E366,IF(AND(B368=Данные!$B$7,NOT(ISBLANK(C368)),OR(A368=$A$1,A368=Данные!$C$9)),F367+1,F367),IF(AND(B368=Данные!$B$7,NOT(ISBLANK(C368)),OR(A368=$A$1,A368=Данные!$C$9)),1,0))</f>
        <v>4</v>
      </c>
      <c r="G368" s="140" t="str">
        <f t="shared" si="57"/>
        <v/>
      </c>
      <c r="H368" s="10"/>
      <c r="I368" s="10"/>
      <c r="J368" s="18" t="s">
        <v>10</v>
      </c>
      <c r="K368" s="10"/>
    </row>
    <row r="369" spans="1:11" ht="22.5" hidden="1">
      <c r="A369" s="10" t="s">
        <v>151</v>
      </c>
      <c r="B369" s="10" t="s">
        <v>10</v>
      </c>
      <c r="C369" s="17" t="s">
        <v>48</v>
      </c>
      <c r="D369" s="17" t="s">
        <v>289</v>
      </c>
      <c r="E369" s="13">
        <f t="shared" si="56"/>
        <v>15</v>
      </c>
      <c r="F369" s="168">
        <f>IF(E368=E364,IF(AND(B369=Данные!$B$7,NOT(ISBLANK(C369)),OR(A369=$A$1,A369=Данные!$C$9)),F368+1,F368),IF(AND(B369=Данные!$B$7,NOT(ISBLANK(C369)),OR(A369=$A$1,A369=Данные!$C$9)),1,0))</f>
        <v>4</v>
      </c>
      <c r="G369" s="140" t="str">
        <f>IF(E369=E368,IF(ISBLANK(H369),"",CONCATENATE(E369,".",F369)),E369)</f>
        <v>15.4</v>
      </c>
      <c r="H369" s="21" t="s">
        <v>297</v>
      </c>
      <c r="I369" s="21" t="s">
        <v>298</v>
      </c>
      <c r="J369" s="21" t="s">
        <v>115</v>
      </c>
      <c r="K369" s="10"/>
    </row>
    <row r="370" spans="1:11" hidden="1">
      <c r="A370" s="135" t="str">
        <f>A369</f>
        <v>ТМЦ</v>
      </c>
      <c r="B370" s="135" t="str">
        <f>B369</f>
        <v>Нет</v>
      </c>
      <c r="C370" s="16"/>
      <c r="D370" s="16"/>
      <c r="E370" s="11">
        <f t="shared" si="56"/>
        <v>15</v>
      </c>
      <c r="F370" s="168">
        <f>IF(E369=E365,IF(AND(B370=Данные!$B$7,NOT(ISBLANK(C370)),OR(A370=$A$1,A370=Данные!$C$9)),F369+1,F369),IF(AND(B370=Данные!$B$7,NOT(ISBLANK(C370)),OR(A370=$A$1,A370=Данные!$C$9)),1,0))</f>
        <v>4</v>
      </c>
      <c r="G370" s="140" t="str">
        <f t="shared" si="47"/>
        <v/>
      </c>
      <c r="H370" s="10"/>
      <c r="I370" s="10"/>
      <c r="J370" s="18" t="s">
        <v>9</v>
      </c>
      <c r="K370" s="10"/>
    </row>
    <row r="371" spans="1:11" hidden="1">
      <c r="A371" s="135" t="str">
        <f>A370</f>
        <v>ТМЦ</v>
      </c>
      <c r="B371" s="135" t="str">
        <f>B370</f>
        <v>Нет</v>
      </c>
      <c r="C371" s="16"/>
      <c r="D371" s="16"/>
      <c r="E371" s="11">
        <f t="shared" si="56"/>
        <v>15</v>
      </c>
      <c r="F371" s="168">
        <f>IF(E370=E369,IF(AND(B371=Данные!$B$7,NOT(ISBLANK(C371)),OR(A371=$A$1,A371=Данные!$C$9)),F370+1,F370),IF(AND(B371=Данные!$B$7,NOT(ISBLANK(C371)),OR(A371=$A$1,A371=Данные!$C$9)),1,0))</f>
        <v>4</v>
      </c>
      <c r="G371" s="140" t="str">
        <f t="shared" si="47"/>
        <v/>
      </c>
      <c r="H371" s="10"/>
      <c r="I371" s="10"/>
      <c r="J371" s="18" t="s">
        <v>10</v>
      </c>
      <c r="K371" s="10"/>
    </row>
    <row r="372" spans="1:11" ht="33.75" hidden="1">
      <c r="A372" s="10" t="s">
        <v>152</v>
      </c>
      <c r="B372" s="10" t="s">
        <v>10</v>
      </c>
      <c r="C372" s="17" t="s">
        <v>48</v>
      </c>
      <c r="D372" s="17" t="s">
        <v>289</v>
      </c>
      <c r="E372" s="13">
        <f t="shared" si="56"/>
        <v>15</v>
      </c>
      <c r="F372" s="168">
        <f>IF(E371=E370,IF(AND(B372=Данные!$B$7,NOT(ISBLANK(C372)),OR(A372=$A$1,A372=Данные!$C$9)),F371+1,F371),IF(AND(B372=Данные!$B$7,NOT(ISBLANK(C372)),OR(A372=$A$1,A372=Данные!$C$9)),1,0))</f>
        <v>4</v>
      </c>
      <c r="G372" s="140" t="str">
        <f t="shared" si="47"/>
        <v>15.4</v>
      </c>
      <c r="H372" s="21" t="s">
        <v>159</v>
      </c>
      <c r="I372" s="21" t="s">
        <v>25</v>
      </c>
      <c r="J372" s="21" t="s">
        <v>250</v>
      </c>
      <c r="K372" s="10"/>
    </row>
    <row r="373" spans="1:11" ht="33.75" hidden="1">
      <c r="A373" s="10" t="s">
        <v>151</v>
      </c>
      <c r="B373" s="10" t="s">
        <v>10</v>
      </c>
      <c r="C373" s="17" t="s">
        <v>48</v>
      </c>
      <c r="D373" s="17" t="s">
        <v>289</v>
      </c>
      <c r="E373" s="13">
        <f t="shared" si="56"/>
        <v>15</v>
      </c>
      <c r="F373" s="168">
        <f>IF(E372=E371,IF(AND(B373=Данные!$B$7,NOT(ISBLANK(C373)),OR(A373=$A$1,A373=Данные!$C$9)),F372+1,F372),IF(AND(B373=Данные!$B$7,NOT(ISBLANK(C373)),OR(A373=$A$1,A373=Данные!$C$9)),1,0))</f>
        <v>4</v>
      </c>
      <c r="G373" s="140" t="str">
        <f t="shared" si="47"/>
        <v>15.4</v>
      </c>
      <c r="H373" s="21" t="s">
        <v>241</v>
      </c>
      <c r="I373" s="21" t="s">
        <v>25</v>
      </c>
      <c r="J373" s="21" t="s">
        <v>31</v>
      </c>
      <c r="K373" s="10"/>
    </row>
    <row r="374" spans="1:11" ht="33.75">
      <c r="A374" s="10" t="s">
        <v>152</v>
      </c>
      <c r="B374" s="10" t="s">
        <v>9</v>
      </c>
      <c r="C374" s="17" t="s">
        <v>48</v>
      </c>
      <c r="D374" s="17"/>
      <c r="E374" s="13">
        <f t="shared" si="56"/>
        <v>15</v>
      </c>
      <c r="F374" s="168">
        <f>IF(E373=E372,IF(AND(B374=Данные!$B$7,NOT(ISBLANK(C374)),OR(A374=$A$1,A374=Данные!$C$9)),F373+1,F373),IF(AND(B374=Данные!$B$7,NOT(ISBLANK(C374)),OR(A374=$A$1,A374=Данные!$C$9)),1,0))</f>
        <v>5</v>
      </c>
      <c r="G374" s="140" t="str">
        <f t="shared" si="47"/>
        <v>15.5</v>
      </c>
      <c r="H374" s="21" t="s">
        <v>317</v>
      </c>
      <c r="I374" s="21" t="s">
        <v>318</v>
      </c>
      <c r="J374" s="21" t="s">
        <v>115</v>
      </c>
      <c r="K374" s="10"/>
    </row>
    <row r="375" spans="1:11">
      <c r="A375" s="10" t="s">
        <v>151</v>
      </c>
      <c r="B375" s="10"/>
      <c r="C375" s="17"/>
      <c r="D375" s="17"/>
      <c r="E375" s="13">
        <f t="shared" si="56"/>
        <v>15</v>
      </c>
      <c r="F375" s="168">
        <f>IF(E374=E373,IF(AND(B375=Данные!$B$7,NOT(ISBLANK(C375)),OR(A375=$A$1,A375=Данные!$C$9)),F374+1,F374),IF(AND(B375=Данные!$B$7,NOT(ISBLANK(C375)),OR(A375=$A$1,A375=Данные!$C$9)),1,0))</f>
        <v>5</v>
      </c>
      <c r="G375" s="140" t="str">
        <f t="shared" si="47"/>
        <v/>
      </c>
      <c r="H375" s="17"/>
      <c r="I375" s="17"/>
      <c r="J375" s="17" t="s">
        <v>11</v>
      </c>
      <c r="K375" s="10"/>
    </row>
    <row r="376" spans="1:11">
      <c r="A376" s="10" t="s">
        <v>151</v>
      </c>
      <c r="B376" s="10"/>
      <c r="C376" s="17"/>
      <c r="D376" s="17"/>
      <c r="E376" s="13">
        <f t="shared" si="56"/>
        <v>15</v>
      </c>
      <c r="F376" s="168">
        <f>IF(E375=E374,IF(AND(B376=Данные!$B$7,NOT(ISBLANK(C376)),OR(A376=$A$1,A376=Данные!$C$9)),F375+1,F375),IF(AND(B376=Данные!$B$7,NOT(ISBLANK(C376)),OR(A376=$A$1,A376=Данные!$C$9)),1,0))</f>
        <v>5</v>
      </c>
      <c r="G376" s="140" t="str">
        <f t="shared" si="47"/>
        <v/>
      </c>
      <c r="H376" s="17"/>
      <c r="I376" s="17"/>
      <c r="J376" s="17" t="s">
        <v>10</v>
      </c>
      <c r="K376" s="10"/>
    </row>
    <row r="377" spans="1:11" ht="22.5">
      <c r="A377" s="10" t="s">
        <v>152</v>
      </c>
      <c r="B377" s="10" t="s">
        <v>9</v>
      </c>
      <c r="C377" s="17" t="s">
        <v>48</v>
      </c>
      <c r="D377" s="17"/>
      <c r="E377" s="13">
        <f t="shared" si="56"/>
        <v>15</v>
      </c>
      <c r="F377" s="168">
        <f>IF(E376=E375,IF(AND(B377=Данные!$B$7,NOT(ISBLANK(C377)),OR(A377=$A$1,A377=Данные!$C$9)),F376+1,F376),IF(AND(B377=Данные!$B$7,NOT(ISBLANK(C377)),OR(A377=$A$1,A377=Данные!$C$9)),1,0))</f>
        <v>6</v>
      </c>
      <c r="G377" s="140" t="str">
        <f t="shared" si="47"/>
        <v>15.6</v>
      </c>
      <c r="H377" s="21" t="s">
        <v>325</v>
      </c>
      <c r="I377" s="21" t="s">
        <v>324</v>
      </c>
      <c r="J377" s="21" t="s">
        <v>115</v>
      </c>
      <c r="K377" s="10"/>
    </row>
    <row r="378" spans="1:11">
      <c r="A378" s="10" t="s">
        <v>151</v>
      </c>
      <c r="B378" s="10"/>
      <c r="C378" s="17"/>
      <c r="D378" s="17"/>
      <c r="E378" s="13">
        <f t="shared" si="56"/>
        <v>15</v>
      </c>
      <c r="F378" s="168">
        <f>IF(E377=E376,IF(AND(B378=Данные!$B$7,NOT(ISBLANK(C378)),OR(A378=$A$1,A378=Данные!$C$9)),F377+1,F377),IF(AND(B378=Данные!$B$7,NOT(ISBLANK(C378)),OR(A378=$A$1,A378=Данные!$C$9)),1,0))</f>
        <v>6</v>
      </c>
      <c r="G378" s="140" t="str">
        <f t="shared" si="47"/>
        <v/>
      </c>
      <c r="H378" s="17"/>
      <c r="I378" s="17"/>
      <c r="J378" s="17" t="s">
        <v>11</v>
      </c>
      <c r="K378" s="10"/>
    </row>
    <row r="379" spans="1:11">
      <c r="A379" s="10" t="s">
        <v>151</v>
      </c>
      <c r="B379" s="10"/>
      <c r="C379" s="17"/>
      <c r="D379" s="17"/>
      <c r="E379" s="13">
        <f t="shared" si="56"/>
        <v>15</v>
      </c>
      <c r="F379" s="168">
        <f>IF(E378=E377,IF(AND(B379=Данные!$B$7,NOT(ISBLANK(C379)),OR(A379=$A$1,A379=Данные!$C$9)),F378+1,F378),IF(AND(B379=Данные!$B$7,NOT(ISBLANK(C379)),OR(A379=$A$1,A379=Данные!$C$9)),1,0))</f>
        <v>6</v>
      </c>
      <c r="G379" s="140" t="str">
        <f t="shared" si="47"/>
        <v/>
      </c>
      <c r="H379" s="17"/>
      <c r="I379" s="17"/>
      <c r="J379" s="17" t="s">
        <v>10</v>
      </c>
      <c r="K379" s="10"/>
    </row>
    <row r="380" spans="1:11">
      <c r="A380" s="135" t="s">
        <v>152</v>
      </c>
      <c r="B380" s="10"/>
      <c r="C380" s="140"/>
      <c r="D380" s="140"/>
      <c r="E380" s="12">
        <f>E358+1</f>
        <v>16</v>
      </c>
      <c r="F380" s="168">
        <f>IF(E379=E378,IF(AND(B380=Данные!$B$7,NOT(ISBLANK(C380)),OR(A380=$A$1,A380=Данные!$C$9)),F379+1,F379),IF(AND(B380=Данные!$B$7,NOT(ISBLANK(C380)),OR(A380=$A$1,A380=Данные!$C$9)),1,0))</f>
        <v>6</v>
      </c>
      <c r="G380" s="140">
        <f t="shared" si="47"/>
        <v>16</v>
      </c>
      <c r="H380" s="19" t="s">
        <v>76</v>
      </c>
      <c r="I380" s="19"/>
      <c r="J380" s="19"/>
      <c r="K380" s="10"/>
    </row>
    <row r="381" spans="1:11" ht="13.9" customHeight="1">
      <c r="A381" s="10" t="s">
        <v>152</v>
      </c>
      <c r="B381" s="10" t="s">
        <v>9</v>
      </c>
      <c r="C381" s="17" t="s">
        <v>48</v>
      </c>
      <c r="D381" s="17" t="s">
        <v>289</v>
      </c>
      <c r="E381" s="13">
        <f t="shared" si="49"/>
        <v>16</v>
      </c>
      <c r="F381" s="168">
        <f>IF(E380=E379,IF(AND(B381=Данные!$B$7,NOT(ISBLANK(C381)),OR(A381=$A$1,A381=Данные!$C$9)),F380+1,F380),IF(AND(B381=Данные!$B$7,NOT(ISBLANK(C381)),OR(A381=$A$1,A381=Данные!$C$9)),1,0))</f>
        <v>1</v>
      </c>
      <c r="G381" s="140" t="str">
        <f t="shared" si="47"/>
        <v>16.1</v>
      </c>
      <c r="H381" s="21" t="s">
        <v>77</v>
      </c>
      <c r="I381" s="21"/>
      <c r="J381" s="21"/>
      <c r="K381" s="10"/>
    </row>
    <row r="382" spans="1:11" ht="13.9" customHeight="1">
      <c r="A382" s="135" t="str">
        <f t="shared" ref="A382:B384" si="58">A381</f>
        <v>общее</v>
      </c>
      <c r="B382" s="135" t="str">
        <f t="shared" si="58"/>
        <v>Да</v>
      </c>
      <c r="C382" s="16"/>
      <c r="D382" s="16"/>
      <c r="E382" s="13">
        <f t="shared" si="49"/>
        <v>16</v>
      </c>
      <c r="F382" s="168">
        <f>IF(E381=E380,IF(AND(B382=Данные!$B$7,NOT(ISBLANK(C382)),OR(A382=$A$1,A382=Данные!$C$9)),F381+1,F381),IF(AND(B382=Данные!$B$7,NOT(ISBLANK(C382)),OR(A382=$A$1,A382=Данные!$C$9)),1,0))</f>
        <v>1</v>
      </c>
      <c r="G382" s="140" t="str">
        <f t="shared" ref="G382:G383" si="59">IF(E382=E381,IF(ISBLANK(H382),"",CONCATENATE(E382,".",F382)),E382)</f>
        <v/>
      </c>
      <c r="H382" s="10"/>
      <c r="I382" s="18"/>
      <c r="J382" s="10"/>
      <c r="K382" s="10"/>
    </row>
    <row r="383" spans="1:11" ht="13.9" customHeight="1">
      <c r="A383" s="135" t="str">
        <f t="shared" si="58"/>
        <v>общее</v>
      </c>
      <c r="B383" s="135" t="str">
        <f t="shared" si="58"/>
        <v>Да</v>
      </c>
      <c r="C383" s="16"/>
      <c r="D383" s="16"/>
      <c r="E383" s="13">
        <f t="shared" si="49"/>
        <v>16</v>
      </c>
      <c r="F383" s="168">
        <f>IF(E382=E381,IF(AND(B383=Данные!$B$7,NOT(ISBLANK(C383)),OR(A383=$A$1,A383=Данные!$C$9)),F382+1,F382),IF(AND(B383=Данные!$B$7,NOT(ISBLANK(C383)),OR(A383=$A$1,A383=Данные!$C$9)),1,0))</f>
        <v>1</v>
      </c>
      <c r="G383" s="140" t="str">
        <f t="shared" si="59"/>
        <v/>
      </c>
      <c r="H383" s="10"/>
      <c r="I383" s="18"/>
      <c r="J383" s="10"/>
      <c r="K383" s="10"/>
    </row>
    <row r="384" spans="1:11">
      <c r="A384" s="135" t="str">
        <f t="shared" si="58"/>
        <v>общее</v>
      </c>
      <c r="B384" s="135" t="str">
        <f t="shared" si="58"/>
        <v>Да</v>
      </c>
      <c r="C384" s="16"/>
      <c r="D384" s="16"/>
      <c r="E384" s="13">
        <f t="shared" si="49"/>
        <v>16</v>
      </c>
      <c r="F384" s="168">
        <f>IF(E383=E382,IF(AND(B384=Данные!$B$7,NOT(ISBLANK(C384)),OR(A384=$A$1,A384=Данные!$C$9)),F383+1,F383),IF(AND(B384=Данные!$B$7,NOT(ISBLANK(C384)),OR(A384=$A$1,A384=Данные!$C$9)),1,0))</f>
        <v>1</v>
      </c>
      <c r="G384" s="17"/>
      <c r="H384" s="10"/>
      <c r="I384" s="18"/>
      <c r="J384" s="10"/>
      <c r="K384" s="10"/>
    </row>
    <row r="385" spans="1:11">
      <c r="A385" s="135" t="s">
        <v>152</v>
      </c>
      <c r="B385" s="10"/>
      <c r="C385" s="140"/>
      <c r="D385" s="140"/>
      <c r="E385" s="12">
        <f>E384+1</f>
        <v>17</v>
      </c>
      <c r="F385" s="168">
        <f>IF(E384=E383,IF(AND(B385=Данные!$B$7,NOT(ISBLANK(C385)),OR(A385=$A$1,A385=Данные!$C$9)),F384+1,F384),IF(AND(B385=Данные!$B$7,NOT(ISBLANK(C385)),OR(A385=$A$1,A385=Данные!$C$9)),1,0))</f>
        <v>1</v>
      </c>
      <c r="G385" s="19">
        <f>IF(E385=E384,IF(ISBLANK(H385),"",CONCATENATE(E385,".",F385)),E385)</f>
        <v>17</v>
      </c>
      <c r="H385" s="19" t="s">
        <v>148</v>
      </c>
      <c r="I385" s="19"/>
      <c r="J385" s="19"/>
      <c r="K385" s="10"/>
    </row>
    <row r="386" spans="1:11">
      <c r="A386" s="10" t="s">
        <v>152</v>
      </c>
      <c r="B386" s="10" t="s">
        <v>9</v>
      </c>
      <c r="C386" s="17" t="s">
        <v>47</v>
      </c>
      <c r="D386" s="17" t="s">
        <v>289</v>
      </c>
      <c r="E386" s="13">
        <f>E385</f>
        <v>17</v>
      </c>
      <c r="F386" s="168">
        <f>IF(E385=E384,IF(AND(B386=Данные!$B$7,NOT(ISBLANK(C386)),OR(A386=$A$1,A386=Данные!$C$9)),F385+1,F385),IF(AND(B386=Данные!$B$7,NOT(ISBLANK(C386)),OR(A386=$A$1,A386=Данные!$C$9)),1,0))</f>
        <v>1</v>
      </c>
      <c r="G386" s="26" t="str">
        <f>IF(E386=E385,IF(ISBLANK(H386),"",CONCATENATE(E386,".",F386)),E386)</f>
        <v>17.1</v>
      </c>
      <c r="H386" s="21" t="s">
        <v>147</v>
      </c>
      <c r="I386" s="21"/>
      <c r="J386" s="21"/>
      <c r="K386" s="10"/>
    </row>
    <row r="387" spans="1:11">
      <c r="A387" s="135" t="str">
        <f t="shared" ref="A387:B389" si="60">A386</f>
        <v>общее</v>
      </c>
      <c r="B387" s="135" t="str">
        <f t="shared" si="60"/>
        <v>Да</v>
      </c>
      <c r="C387" s="16"/>
      <c r="D387" s="16"/>
      <c r="E387" s="13">
        <f>E386</f>
        <v>17</v>
      </c>
      <c r="F387" s="168">
        <f>IF(E386=E385,IF(AND(B387=Данные!$B$7,NOT(ISBLANK(C387)),OR(A387=$A$1,A387=Данные!$C$9)),F386+1,F386),IF(AND(B387=Данные!$B$7,NOT(ISBLANK(C387)),OR(A387=$A$1,A387=Данные!$C$9)),1,0))</f>
        <v>1</v>
      </c>
      <c r="G387" s="17"/>
      <c r="H387" s="10"/>
      <c r="I387" s="18"/>
      <c r="J387" s="10"/>
      <c r="K387" s="10"/>
    </row>
    <row r="388" spans="1:11">
      <c r="A388" s="135" t="str">
        <f t="shared" si="60"/>
        <v>общее</v>
      </c>
      <c r="B388" s="135" t="str">
        <f t="shared" si="60"/>
        <v>Да</v>
      </c>
      <c r="C388" s="16"/>
      <c r="D388" s="16"/>
      <c r="E388" s="13">
        <f>E387</f>
        <v>17</v>
      </c>
      <c r="F388" s="168">
        <f>IF(E387=E386,IF(AND(B388=Данные!$B$7,NOT(ISBLANK(C388)),OR(A388=$A$1,A388=Данные!$C$9)),F387+1,F387),IF(AND(B388=Данные!$B$7,NOT(ISBLANK(C388)),OR(A388=$A$1,A388=Данные!$C$9)),1,0))</f>
        <v>1</v>
      </c>
      <c r="G388" s="17"/>
      <c r="H388" s="10"/>
      <c r="I388" s="18"/>
      <c r="J388" s="10"/>
      <c r="K388" s="10"/>
    </row>
    <row r="389" spans="1:11">
      <c r="A389" s="135" t="str">
        <f t="shared" si="60"/>
        <v>общее</v>
      </c>
      <c r="B389" s="135" t="str">
        <f t="shared" si="60"/>
        <v>Да</v>
      </c>
      <c r="C389" s="16"/>
      <c r="D389" s="16"/>
      <c r="E389" s="13">
        <f>E388</f>
        <v>17</v>
      </c>
      <c r="F389" s="168">
        <f>IF(E388=E387,IF(AND(B389=Данные!$B$7,NOT(ISBLANK(C389)),OR(A389=$A$1,A389=Данные!$C$9)),F388+1,F388),IF(AND(B389=Данные!$B$7,NOT(ISBLANK(C389)),OR(A389=$A$1,A389=Данные!$C$9)),1,0))</f>
        <v>1</v>
      </c>
      <c r="G389" s="17"/>
      <c r="H389" s="10"/>
      <c r="I389" s="18"/>
      <c r="J389" s="10"/>
      <c r="K389" s="10"/>
    </row>
    <row r="390" spans="1:11" ht="6.75" customHeight="1">
      <c r="A390" s="135"/>
      <c r="B390" s="135"/>
      <c r="C390" s="16"/>
      <c r="D390" s="16"/>
      <c r="E390" s="13"/>
      <c r="F390" s="168"/>
      <c r="G390" s="17"/>
      <c r="H390" s="10"/>
      <c r="I390" s="18"/>
      <c r="J390" s="10"/>
      <c r="K390" s="10"/>
    </row>
    <row r="391" spans="1:11" s="227" customFormat="1" ht="22.5">
      <c r="A391" s="221"/>
      <c r="B391" s="221"/>
      <c r="C391" s="222"/>
      <c r="D391" s="222"/>
      <c r="E391" s="221"/>
      <c r="F391" s="221"/>
      <c r="G391" s="223">
        <v>1</v>
      </c>
      <c r="H391" s="223" t="s">
        <v>343</v>
      </c>
      <c r="I391" s="226"/>
      <c r="J391" s="226"/>
      <c r="K391" s="221"/>
    </row>
    <row r="392" spans="1:11" s="227" customFormat="1" ht="78.75">
      <c r="A392" s="221"/>
      <c r="B392" s="222" t="s">
        <v>9</v>
      </c>
      <c r="C392" s="222" t="s">
        <v>46</v>
      </c>
      <c r="D392" s="222"/>
      <c r="E392" s="221"/>
      <c r="F392" s="221"/>
      <c r="G392" s="225" t="s">
        <v>294</v>
      </c>
      <c r="H392" s="222" t="s">
        <v>293</v>
      </c>
      <c r="I392" s="222" t="s">
        <v>342</v>
      </c>
      <c r="J392" s="222"/>
      <c r="K392" s="224"/>
    </row>
    <row r="393" spans="1:11" s="227" customFormat="1">
      <c r="A393" s="221"/>
      <c r="B393" s="221"/>
      <c r="C393" s="222"/>
      <c r="D393" s="222"/>
      <c r="E393" s="221"/>
      <c r="F393" s="221"/>
      <c r="G393" s="222"/>
      <c r="H393" s="222"/>
      <c r="I393" s="222"/>
      <c r="J393" s="222" t="s">
        <v>9</v>
      </c>
      <c r="K393" s="224" t="s">
        <v>50</v>
      </c>
    </row>
    <row r="394" spans="1:11" s="227" customFormat="1">
      <c r="A394" s="221"/>
      <c r="B394" s="221"/>
      <c r="C394" s="222"/>
      <c r="D394" s="222"/>
      <c r="E394" s="221"/>
      <c r="F394" s="221"/>
      <c r="G394" s="222"/>
      <c r="H394" s="222"/>
      <c r="I394" s="222"/>
      <c r="J394" s="222" t="s">
        <v>10</v>
      </c>
      <c r="K394" s="224" t="s">
        <v>51</v>
      </c>
    </row>
    <row r="395" spans="1:11" s="227" customFormat="1" ht="22.5">
      <c r="A395" s="221"/>
      <c r="B395" s="221"/>
      <c r="C395" s="222"/>
      <c r="D395" s="222"/>
      <c r="E395" s="221"/>
      <c r="F395" s="221"/>
      <c r="G395" s="223">
        <v>5</v>
      </c>
      <c r="H395" s="223" t="s">
        <v>54</v>
      </c>
      <c r="I395" s="223"/>
      <c r="J395" s="223"/>
      <c r="K395" s="224"/>
    </row>
    <row r="396" spans="1:11" s="227" customFormat="1" ht="45">
      <c r="A396" s="221"/>
      <c r="B396" s="221"/>
      <c r="C396" s="222"/>
      <c r="D396" s="222"/>
      <c r="E396" s="221"/>
      <c r="F396" s="221"/>
      <c r="G396" s="225" t="s">
        <v>327</v>
      </c>
      <c r="H396" s="222" t="s">
        <v>328</v>
      </c>
      <c r="I396" s="222" t="s">
        <v>277</v>
      </c>
      <c r="J396" s="222"/>
      <c r="K396" s="224"/>
    </row>
    <row r="397" spans="1:11" s="227" customFormat="1" ht="33.75">
      <c r="A397" s="221"/>
      <c r="B397" s="221"/>
      <c r="C397" s="222"/>
      <c r="D397" s="222"/>
      <c r="E397" s="221"/>
      <c r="F397" s="221"/>
      <c r="G397" s="222"/>
      <c r="H397" s="222"/>
      <c r="I397" s="222"/>
      <c r="J397" s="222" t="s">
        <v>278</v>
      </c>
      <c r="K397" s="224"/>
    </row>
    <row r="398" spans="1:11" s="227" customFormat="1" ht="33.75">
      <c r="A398" s="221"/>
      <c r="B398" s="221"/>
      <c r="C398" s="222"/>
      <c r="D398" s="222"/>
      <c r="E398" s="221"/>
      <c r="F398" s="221"/>
      <c r="G398" s="222"/>
      <c r="H398" s="222"/>
      <c r="I398" s="222"/>
      <c r="J398" s="222" t="s">
        <v>279</v>
      </c>
      <c r="K398" s="224"/>
    </row>
    <row r="399" spans="1:11" ht="56.25">
      <c r="A399" s="221"/>
      <c r="B399" s="221" t="s">
        <v>9</v>
      </c>
      <c r="C399" s="222" t="s">
        <v>47</v>
      </c>
      <c r="D399" s="222"/>
      <c r="E399" s="221"/>
      <c r="F399" s="221"/>
      <c r="G399" s="225" t="s">
        <v>305</v>
      </c>
      <c r="H399" s="222" t="s">
        <v>295</v>
      </c>
      <c r="I399" s="222" t="s">
        <v>296</v>
      </c>
      <c r="J399" s="222"/>
      <c r="K399" s="166"/>
    </row>
    <row r="400" spans="1:11">
      <c r="A400" s="221"/>
      <c r="B400" s="221"/>
      <c r="C400" s="222"/>
      <c r="D400" s="222"/>
      <c r="E400" s="221"/>
      <c r="F400" s="221"/>
      <c r="G400" s="222"/>
      <c r="H400" s="222"/>
      <c r="I400" s="222"/>
      <c r="J400" s="222" t="s">
        <v>11</v>
      </c>
      <c r="K400" s="210"/>
    </row>
    <row r="401" spans="1:11">
      <c r="A401" s="221"/>
      <c r="B401" s="221"/>
      <c r="C401" s="222"/>
      <c r="D401" s="222"/>
      <c r="E401" s="221"/>
      <c r="F401" s="221"/>
      <c r="G401" s="222"/>
      <c r="H401" s="222"/>
      <c r="I401" s="222"/>
      <c r="J401" s="222" t="s">
        <v>10</v>
      </c>
      <c r="K401" s="210"/>
    </row>
    <row r="402" spans="1:11" ht="22.5">
      <c r="A402" s="221"/>
      <c r="B402" s="222" t="s">
        <v>9</v>
      </c>
      <c r="C402" s="222" t="s">
        <v>48</v>
      </c>
      <c r="D402" s="222"/>
      <c r="E402" s="221"/>
      <c r="F402" s="221"/>
      <c r="G402" s="225" t="s">
        <v>306</v>
      </c>
      <c r="H402" s="222" t="s">
        <v>297</v>
      </c>
      <c r="I402" s="222" t="s">
        <v>298</v>
      </c>
      <c r="J402" s="222"/>
      <c r="K402" s="224"/>
    </row>
    <row r="403" spans="1:11">
      <c r="A403" s="221"/>
      <c r="B403" s="221"/>
      <c r="C403" s="222"/>
      <c r="D403" s="222"/>
      <c r="E403" s="221"/>
      <c r="F403" s="221"/>
      <c r="G403" s="222"/>
      <c r="H403" s="222"/>
      <c r="I403" s="222"/>
      <c r="J403" s="222" t="s">
        <v>11</v>
      </c>
      <c r="K403" s="224"/>
    </row>
    <row r="404" spans="1:11">
      <c r="A404" s="221"/>
      <c r="B404" s="221"/>
      <c r="C404" s="222"/>
      <c r="D404" s="222"/>
      <c r="E404" s="221"/>
      <c r="F404" s="221"/>
      <c r="G404" s="222"/>
      <c r="H404" s="222"/>
      <c r="I404" s="222"/>
      <c r="J404" s="222" t="s">
        <v>10</v>
      </c>
      <c r="K404" s="224"/>
    </row>
    <row r="405" spans="1:11" ht="22.5">
      <c r="A405" s="221"/>
      <c r="B405" s="222" t="s">
        <v>9</v>
      </c>
      <c r="C405" s="222" t="s">
        <v>48</v>
      </c>
      <c r="D405" s="222"/>
      <c r="E405" s="221"/>
      <c r="F405" s="221"/>
      <c r="G405" s="225" t="s">
        <v>307</v>
      </c>
      <c r="H405" s="222" t="s">
        <v>326</v>
      </c>
      <c r="I405" s="222" t="s">
        <v>299</v>
      </c>
      <c r="J405" s="222"/>
      <c r="K405" s="224"/>
    </row>
    <row r="406" spans="1:11">
      <c r="A406" s="221"/>
      <c r="B406" s="221"/>
      <c r="C406" s="222"/>
      <c r="D406" s="222"/>
      <c r="E406" s="221"/>
      <c r="F406" s="221"/>
      <c r="G406" s="222"/>
      <c r="H406" s="222"/>
      <c r="I406" s="222"/>
      <c r="J406" s="222" t="s">
        <v>11</v>
      </c>
      <c r="K406" s="224"/>
    </row>
    <row r="407" spans="1:11">
      <c r="A407" s="221"/>
      <c r="B407" s="221"/>
      <c r="C407" s="222"/>
      <c r="D407" s="222"/>
      <c r="E407" s="221"/>
      <c r="F407" s="221"/>
      <c r="G407" s="222"/>
      <c r="H407" s="222"/>
      <c r="I407" s="222"/>
      <c r="J407" s="222" t="s">
        <v>10</v>
      </c>
      <c r="K407" s="224"/>
    </row>
    <row r="408" spans="1:11" ht="33.75">
      <c r="A408" s="221"/>
      <c r="B408" s="221" t="s">
        <v>9</v>
      </c>
      <c r="C408" s="222" t="s">
        <v>47</v>
      </c>
      <c r="D408" s="222"/>
      <c r="E408" s="221"/>
      <c r="F408" s="221"/>
      <c r="G408" s="225" t="s">
        <v>308</v>
      </c>
      <c r="H408" s="222" t="s">
        <v>300</v>
      </c>
      <c r="I408" s="222" t="s">
        <v>345</v>
      </c>
      <c r="J408" s="222"/>
      <c r="K408" s="210"/>
    </row>
    <row r="409" spans="1:11">
      <c r="A409" s="221"/>
      <c r="B409" s="221"/>
      <c r="C409" s="222"/>
      <c r="D409" s="222"/>
      <c r="E409" s="221"/>
      <c r="F409" s="221"/>
      <c r="G409" s="222"/>
      <c r="H409" s="222"/>
      <c r="I409" s="222"/>
      <c r="J409" s="222" t="s">
        <v>11</v>
      </c>
      <c r="K409" s="210"/>
    </row>
    <row r="410" spans="1:11">
      <c r="A410" s="221"/>
      <c r="B410" s="221"/>
      <c r="C410" s="222"/>
      <c r="D410" s="222"/>
      <c r="E410" s="221"/>
      <c r="F410" s="221"/>
      <c r="G410" s="222"/>
      <c r="H410" s="222"/>
      <c r="I410" s="222"/>
      <c r="J410" s="222" t="s">
        <v>10</v>
      </c>
      <c r="K410" s="210"/>
    </row>
    <row r="411" spans="1:11" ht="33.75">
      <c r="A411" s="221"/>
      <c r="B411" s="221" t="s">
        <v>9</v>
      </c>
      <c r="C411" s="222" t="s">
        <v>47</v>
      </c>
      <c r="D411" s="222"/>
      <c r="E411" s="221"/>
      <c r="F411" s="221"/>
      <c r="G411" s="225" t="s">
        <v>309</v>
      </c>
      <c r="H411" s="222" t="s">
        <v>301</v>
      </c>
      <c r="I411" s="222" t="s">
        <v>302</v>
      </c>
      <c r="J411" s="222"/>
      <c r="K411" s="210"/>
    </row>
    <row r="412" spans="1:11">
      <c r="A412" s="221"/>
      <c r="B412" s="221"/>
      <c r="C412" s="222"/>
      <c r="D412" s="222"/>
      <c r="E412" s="221"/>
      <c r="F412" s="221"/>
      <c r="G412" s="222"/>
      <c r="H412" s="222"/>
      <c r="I412" s="222"/>
      <c r="J412" s="222" t="s">
        <v>11</v>
      </c>
      <c r="K412" s="210"/>
    </row>
    <row r="413" spans="1:11">
      <c r="A413" s="221"/>
      <c r="B413" s="221"/>
      <c r="C413" s="222"/>
      <c r="D413" s="222"/>
      <c r="E413" s="221"/>
      <c r="F413" s="221"/>
      <c r="G413" s="222"/>
      <c r="H413" s="222"/>
      <c r="I413" s="222"/>
      <c r="J413" s="222" t="s">
        <v>10</v>
      </c>
      <c r="K413" s="210"/>
    </row>
    <row r="414" spans="1:11" ht="67.5">
      <c r="A414" s="221"/>
      <c r="B414" s="221" t="s">
        <v>9</v>
      </c>
      <c r="C414" s="222" t="s">
        <v>47</v>
      </c>
      <c r="D414" s="222"/>
      <c r="E414" s="221"/>
      <c r="F414" s="221"/>
      <c r="G414" s="225" t="s">
        <v>310</v>
      </c>
      <c r="H414" s="222" t="s">
        <v>303</v>
      </c>
      <c r="I414" s="222" t="s">
        <v>304</v>
      </c>
      <c r="J414" s="222"/>
      <c r="K414" s="210"/>
    </row>
    <row r="415" spans="1:11">
      <c r="A415" s="10"/>
      <c r="B415" s="166"/>
      <c r="C415" s="16"/>
      <c r="D415" s="17"/>
      <c r="E415" s="168"/>
      <c r="F415" s="168"/>
      <c r="G415" s="16"/>
      <c r="H415" s="16"/>
      <c r="I415" s="16"/>
      <c r="J415" s="222" t="s">
        <v>11</v>
      </c>
      <c r="K415" s="210"/>
    </row>
    <row r="416" spans="1:11">
      <c r="A416" s="10"/>
      <c r="B416" s="166"/>
      <c r="C416" s="16"/>
      <c r="D416" s="17"/>
      <c r="E416" s="168"/>
      <c r="F416" s="168"/>
      <c r="G416" s="16"/>
      <c r="H416" s="16"/>
      <c r="I416" s="16"/>
      <c r="J416" s="222" t="s">
        <v>10</v>
      </c>
      <c r="K416" s="210"/>
    </row>
    <row r="417" spans="1:11">
      <c r="A417" s="10"/>
      <c r="B417" s="221"/>
      <c r="C417" s="222"/>
      <c r="D417" s="222"/>
      <c r="E417" s="221"/>
      <c r="F417" s="221"/>
      <c r="G417" s="223">
        <v>8</v>
      </c>
      <c r="H417" s="223" t="s">
        <v>119</v>
      </c>
      <c r="I417" s="223"/>
      <c r="J417" s="223"/>
      <c r="K417" s="221"/>
    </row>
    <row r="418" spans="1:11" ht="33.75">
      <c r="A418" s="10"/>
      <c r="B418" s="221" t="s">
        <v>9</v>
      </c>
      <c r="C418" s="222" t="s">
        <v>47</v>
      </c>
      <c r="D418" s="222"/>
      <c r="E418" s="221"/>
      <c r="F418" s="221"/>
      <c r="G418" s="225" t="s">
        <v>313</v>
      </c>
      <c r="H418" s="222" t="s">
        <v>311</v>
      </c>
      <c r="I418" s="222" t="s">
        <v>312</v>
      </c>
      <c r="J418" s="222"/>
      <c r="K418" s="221"/>
    </row>
    <row r="419" spans="1:11">
      <c r="A419" s="10"/>
      <c r="B419" s="221"/>
      <c r="C419" s="222"/>
      <c r="D419" s="222"/>
      <c r="E419" s="221"/>
      <c r="F419" s="221"/>
      <c r="G419" s="222"/>
      <c r="H419" s="222"/>
      <c r="I419" s="222"/>
      <c r="J419" s="222" t="s">
        <v>11</v>
      </c>
      <c r="K419" s="224"/>
    </row>
    <row r="420" spans="1:11">
      <c r="A420" s="10"/>
      <c r="B420" s="221"/>
      <c r="C420" s="222"/>
      <c r="D420" s="222"/>
      <c r="E420" s="221"/>
      <c r="F420" s="221"/>
      <c r="G420" s="222"/>
      <c r="H420" s="222"/>
      <c r="I420" s="222"/>
      <c r="J420" s="222" t="s">
        <v>10</v>
      </c>
      <c r="K420" s="224"/>
    </row>
    <row r="421" spans="1:11">
      <c r="A421" s="221"/>
      <c r="B421" s="221"/>
      <c r="C421" s="222"/>
      <c r="D421" s="222"/>
      <c r="E421" s="221"/>
      <c r="F421" s="221"/>
      <c r="G421" s="223">
        <v>14</v>
      </c>
      <c r="H421" s="223" t="s">
        <v>71</v>
      </c>
      <c r="I421" s="223"/>
      <c r="J421" s="223"/>
      <c r="K421" s="166"/>
    </row>
    <row r="422" spans="1:11" ht="33.75">
      <c r="A422" s="221"/>
      <c r="B422" s="221" t="s">
        <v>9</v>
      </c>
      <c r="C422" s="222" t="s">
        <v>48</v>
      </c>
      <c r="D422" s="222"/>
      <c r="E422" s="221"/>
      <c r="F422" s="221"/>
      <c r="G422" s="225" t="s">
        <v>316</v>
      </c>
      <c r="H422" s="222" t="s">
        <v>314</v>
      </c>
      <c r="I422" s="222" t="s">
        <v>315</v>
      </c>
      <c r="J422" s="222"/>
      <c r="K422" s="221"/>
    </row>
    <row r="423" spans="1:11">
      <c r="A423" s="221"/>
      <c r="B423" s="221"/>
      <c r="C423" s="222"/>
      <c r="D423" s="222"/>
      <c r="E423" s="221"/>
      <c r="F423" s="221"/>
      <c r="G423" s="222"/>
      <c r="H423" s="221"/>
      <c r="I423" s="221"/>
      <c r="J423" s="222" t="s">
        <v>11</v>
      </c>
      <c r="K423" s="224"/>
    </row>
    <row r="424" spans="1:11">
      <c r="A424" s="221"/>
      <c r="B424" s="221"/>
      <c r="C424" s="222"/>
      <c r="D424" s="222"/>
      <c r="E424" s="221"/>
      <c r="F424" s="221"/>
      <c r="G424" s="222"/>
      <c r="H424" s="221"/>
      <c r="I424" s="221"/>
      <c r="J424" s="222" t="s">
        <v>10</v>
      </c>
      <c r="K424" s="224"/>
    </row>
    <row r="425" spans="1:11" s="227" customFormat="1">
      <c r="A425" s="221"/>
      <c r="B425" s="221"/>
      <c r="C425" s="222"/>
      <c r="D425" s="222"/>
      <c r="E425" s="221"/>
      <c r="F425" s="221"/>
      <c r="G425" s="223">
        <v>15</v>
      </c>
      <c r="H425" s="223" t="s">
        <v>153</v>
      </c>
      <c r="I425" s="223"/>
      <c r="J425" s="223"/>
      <c r="K425" s="221"/>
    </row>
    <row r="426" spans="1:11" s="227" customFormat="1" ht="33.75">
      <c r="A426" s="221"/>
      <c r="B426" s="222" t="s">
        <v>9</v>
      </c>
      <c r="C426" s="222" t="s">
        <v>48</v>
      </c>
      <c r="D426" s="222"/>
      <c r="E426" s="221"/>
      <c r="F426" s="221"/>
      <c r="G426" s="225" t="s">
        <v>319</v>
      </c>
      <c r="H426" s="222" t="s">
        <v>317</v>
      </c>
      <c r="I426" s="222" t="s">
        <v>318</v>
      </c>
      <c r="J426" s="224"/>
      <c r="K426" s="221"/>
    </row>
    <row r="427" spans="1:11" s="227" customFormat="1">
      <c r="A427" s="221"/>
      <c r="B427" s="221"/>
      <c r="C427" s="222"/>
      <c r="D427" s="222"/>
      <c r="E427" s="221"/>
      <c r="F427" s="221"/>
      <c r="G427" s="222"/>
      <c r="H427" s="222"/>
      <c r="I427" s="222"/>
      <c r="J427" s="222" t="s">
        <v>11</v>
      </c>
      <c r="K427" s="224"/>
    </row>
    <row r="428" spans="1:11" s="227" customFormat="1">
      <c r="A428" s="221"/>
      <c r="B428" s="221"/>
      <c r="C428" s="222"/>
      <c r="D428" s="222"/>
      <c r="E428" s="221"/>
      <c r="F428" s="221"/>
      <c r="G428" s="222"/>
      <c r="H428" s="222"/>
      <c r="I428" s="222"/>
      <c r="J428" s="222" t="s">
        <v>10</v>
      </c>
      <c r="K428" s="224"/>
    </row>
    <row r="429" spans="1:11" s="227" customFormat="1" ht="22.5">
      <c r="A429" s="221"/>
      <c r="B429" s="222" t="s">
        <v>9</v>
      </c>
      <c r="C429" s="222" t="s">
        <v>48</v>
      </c>
      <c r="D429" s="222"/>
      <c r="E429" s="221"/>
      <c r="F429" s="221"/>
      <c r="G429" s="225" t="s">
        <v>320</v>
      </c>
      <c r="H429" s="222" t="s">
        <v>325</v>
      </c>
      <c r="I429" s="222" t="s">
        <v>324</v>
      </c>
      <c r="J429" s="222"/>
      <c r="K429" s="224"/>
    </row>
    <row r="430" spans="1:11" s="227" customFormat="1">
      <c r="A430" s="221"/>
      <c r="B430" s="221"/>
      <c r="C430" s="222"/>
      <c r="D430" s="222"/>
      <c r="E430" s="221"/>
      <c r="F430" s="221"/>
      <c r="G430" s="222"/>
      <c r="H430" s="222"/>
      <c r="I430" s="222"/>
      <c r="J430" s="222" t="s">
        <v>11</v>
      </c>
      <c r="K430" s="224"/>
    </row>
    <row r="431" spans="1:11" s="227" customFormat="1">
      <c r="A431" s="221"/>
      <c r="B431" s="221"/>
      <c r="C431" s="222"/>
      <c r="D431" s="222"/>
      <c r="E431" s="221"/>
      <c r="F431" s="221"/>
      <c r="G431" s="222"/>
      <c r="H431" s="222"/>
      <c r="I431" s="222"/>
      <c r="J431" s="222" t="s">
        <v>10</v>
      </c>
      <c r="K431" s="224"/>
    </row>
    <row r="432" spans="1:11" ht="78.75">
      <c r="A432" s="221"/>
      <c r="B432" s="221" t="s">
        <v>9</v>
      </c>
      <c r="C432" s="222" t="s">
        <v>48</v>
      </c>
      <c r="D432" s="222"/>
      <c r="E432" s="221"/>
      <c r="F432" s="221"/>
      <c r="G432" s="225" t="s">
        <v>323</v>
      </c>
      <c r="H432" s="222" t="s">
        <v>346</v>
      </c>
      <c r="I432" s="222" t="s">
        <v>347</v>
      </c>
      <c r="J432" s="222"/>
      <c r="K432" s="221"/>
    </row>
    <row r="433" spans="1:11">
      <c r="A433" s="221"/>
      <c r="B433" s="221"/>
      <c r="C433" s="222"/>
      <c r="D433" s="222"/>
      <c r="E433" s="221"/>
      <c r="F433" s="221"/>
      <c r="G433" s="222"/>
      <c r="H433" s="222"/>
      <c r="I433" s="222"/>
      <c r="J433" s="222" t="s">
        <v>9</v>
      </c>
      <c r="K433" s="221"/>
    </row>
    <row r="434" spans="1:11">
      <c r="A434" s="221"/>
      <c r="B434" s="221"/>
      <c r="C434" s="222"/>
      <c r="D434" s="222"/>
      <c r="E434" s="221"/>
      <c r="F434" s="221"/>
      <c r="G434" s="222"/>
      <c r="H434" s="222"/>
      <c r="I434" s="222"/>
      <c r="J434" s="222" t="s">
        <v>10</v>
      </c>
      <c r="K434" s="221"/>
    </row>
  </sheetData>
  <sheetProtection algorithmName="SHA-512" hashValue="BlRn6IaVIM3GGxWpwr5c6Rz8hdRomIrPhucinBY7BPYsbCLwNRRRXldEviI0W6t2oeexFImXf4rSfch8dzgLkw==" saltValue="HJ/JyNWali4dYPI35/mjlQ==" spinCount="100000" sheet="1" selectLockedCells="1" selectUnlockedCells="1"/>
  <autoFilter ref="A2:K434" xr:uid="{00000000-0009-0000-0000-000001000000}">
    <filterColumn colId="0">
      <filters blank="1">
        <filter val="общее"/>
        <filter val="ТМЦ"/>
      </filters>
    </filterColumn>
    <filterColumn colId="1">
      <filters blank="1">
        <filter val="Да"/>
      </filters>
    </filterColumn>
    <filterColumn colId="7" showButton="0"/>
  </autoFilter>
  <mergeCells count="5">
    <mergeCell ref="H1:J1"/>
    <mergeCell ref="B1:G1"/>
    <mergeCell ref="G3:I3"/>
    <mergeCell ref="G4:I4"/>
    <mergeCell ref="H5:I5"/>
  </mergeCells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00000000-000E-0000-0100-000009000000}">
            <xm:f>IF(OR($B40="Нет",NOT(OR($A40=$A$1,$A40=Данные!$C$9))),1,0)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A40:K390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Данные!$B$10:$B$12</xm:f>
          </x14:formula1>
          <xm:sqref>C153:C391 C400:C401 C403:C404 C406:C407 C409:C410 C412:C413 C415:C417 C419:C421 C423:C425 C433:C1048576 C427:C428 C430:C431 C393:C398 D391:D1048576 C3:C144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K45:K46 K93:K117 K84:K85 K60:K61 K74:K76 K260:K262 K80:K81 K48:K49 K71:K72 K64:K69 K51:K52 K90:K91 K87:K88 K54:K55 K57:K58 K236:K237 K239:K240 K251:K252 K254:K255 K257:K258 K41:K43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B60:B62 B41:B43 B45:B46 B48:B49 B51:B52 B387:B390 B64:B69 B57:B58 B77:B78 B80:B82 B84:B85 B93:B95 B97:B98 B100:B101 B103:B104 B106:B107 B109:B110 B112:B113 B115:B116 B127:B128 B130:B131 B133:B134 B137:B138 B140:B141 B321:B322 B154:B155 B157:B158 B160:B166 B169:B173 B175:B176 B178:B179 B181:B182 B184:B185 B187:B188 B190:B191 B193:B194 B196:B198 B200:B203 B205:B208 B210:B213 B215:B218 B220:B221 B223:B224 B226:B229 B231:B234 B236:B237 B239:B240 B242:B243 B245:B246 B248:B249 B251:B252 B254:B255 B257:B258 B260:B262 B265:B268 B270:B274 B276:B279 B281:B284 B288:B291 B293:B294 B296:B297 B299:B301 B303:B304 B306:B307 B309:B310 B312:B313 B315:B316 B325:B328 B330:B331 B333:B334 B345:B346 B348:B350 B353:B354 B356:B357 B370:B371 A380:B380 B382:B384 B143:B144 B318:B319 B151:B152 B146:B149 B90:B91 B87:B88 B367:B368 B363:B365 B54:B55 B71:B72 B74:B75 A381:A1048576 B120:B122 B124:B125 B342:B343 A3:A379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B3:B40 B44 B47 B50 B53 B63 B70 B366 B76 B79 B83 B86 B92 B96 B99 B102 B105 B108 B111 B114 B117:B119 B129 B132 B135:B136 B139 B142 B153 B156 B159 B167:B168 B174 B177 B56 B180 B183 B186 B189 B192 B199 B204 B209 B214 B219 B222 B225 B230 B235 B238 B241 B244 B247 B250 B253 B256 B259 B263:B264 B269 B275 B280 B285:B287 B292 B295 B298 B302 B305 B150 B311 B308 B314 B323:B324 B329 B332 B335:B341 B347 B351:B352 B355 B344 B369 B372:B379 B381 B385:B386 B195 B59 B320 B145 B317 B89 B391 B400:B401 B403:B404 B406:B407 B409:B410 B412:B413 B415:B417 B419:B421 B423:B425 B433:B1048576 B427:B428 B430:B431 B393:B398 B123 B126 B358:B362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K77:K78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A1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C145:C152</xm:sqref>
        </x14:dataValidation>
        <x14:dataValidation type="list" allowBlank="1" showInputMessage="1" showErrorMessage="1" xr:uid="{00000000-0002-0000-0100-000007000000}">
          <x14:formula1>
            <xm:f>Данные!$A$19:$A$20</xm:f>
          </x14:formula1>
          <xm:sqref>D39:D390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26"/>
  <sheetViews>
    <sheetView showGridLines="0" tabSelected="1" view="pageBreakPreview" zoomScale="80" zoomScaleNormal="80" zoomScaleSheetLayoutView="80" workbookViewId="0">
      <selection activeCell="F7" sqref="F7:H7"/>
    </sheetView>
  </sheetViews>
  <sheetFormatPr defaultColWidth="9" defaultRowHeight="12.75"/>
  <cols>
    <col min="1" max="1" width="2.875" style="41" customWidth="1"/>
    <col min="2" max="2" width="2.875" style="38" customWidth="1"/>
    <col min="3" max="3" width="17.125" style="41" customWidth="1"/>
    <col min="4" max="4" width="4.625" style="40" customWidth="1"/>
    <col min="5" max="5" width="29.125" style="40" customWidth="1"/>
    <col min="6" max="6" width="28.75" style="40" customWidth="1"/>
    <col min="7" max="7" width="41.75" style="41" customWidth="1"/>
    <col min="8" max="8" width="11.625" style="42" customWidth="1"/>
    <col min="9" max="9" width="3" style="173" customWidth="1"/>
    <col min="10" max="10" width="17.125" style="42" customWidth="1"/>
    <col min="11" max="11" width="17.875" style="43" customWidth="1"/>
    <col min="12" max="12" width="13.125" style="41" customWidth="1"/>
    <col min="13" max="13" width="25.125" style="48" customWidth="1"/>
    <col min="14" max="16384" width="9" style="41"/>
  </cols>
  <sheetData>
    <row r="1" spans="2:24" ht="23.45" customHeight="1">
      <c r="C1" s="39" t="s">
        <v>142</v>
      </c>
    </row>
    <row r="2" spans="2:24" ht="18.75">
      <c r="D2" s="251"/>
      <c r="E2" s="44"/>
      <c r="F2" s="44"/>
      <c r="G2" s="44" t="s">
        <v>213</v>
      </c>
      <c r="H2" s="44"/>
      <c r="I2" s="174"/>
      <c r="J2" s="44"/>
      <c r="K2" s="45"/>
    </row>
    <row r="3" spans="2:24" ht="15.6" customHeight="1">
      <c r="D3" s="251"/>
      <c r="E3" s="44"/>
      <c r="F3" s="44"/>
      <c r="G3" s="44" t="s">
        <v>17</v>
      </c>
      <c r="H3" s="44"/>
      <c r="I3" s="174"/>
      <c r="J3" s="44"/>
      <c r="K3" s="45"/>
    </row>
    <row r="4" spans="2:24" ht="23.25">
      <c r="C4" s="338" t="s">
        <v>18</v>
      </c>
      <c r="D4" s="338"/>
      <c r="E4" s="338"/>
      <c r="F4" s="338"/>
      <c r="G4" s="338"/>
      <c r="H4" s="338"/>
      <c r="I4" s="338"/>
      <c r="J4" s="338"/>
      <c r="K4" s="338"/>
    </row>
    <row r="5" spans="2:24" ht="44.25" customHeight="1">
      <c r="C5" s="338" t="str">
        <f>критерии!$H$1</f>
        <v xml:space="preserve">Предквалификационный отбор поставщиков зданий мобильных инвентарных 
(вагон-домов, блок-контейнеров) </v>
      </c>
      <c r="D5" s="339"/>
      <c r="E5" s="339"/>
      <c r="F5" s="339"/>
      <c r="G5" s="339"/>
      <c r="H5" s="339"/>
      <c r="I5" s="175"/>
      <c r="J5" s="299" t="s">
        <v>133</v>
      </c>
      <c r="K5" s="47"/>
      <c r="L5" s="48"/>
    </row>
    <row r="6" spans="2:24" ht="27" customHeight="1" thickBot="1">
      <c r="C6" s="49" t="str">
        <f>критерии!$K$1</f>
        <v>ПКО-5-23</v>
      </c>
      <c r="D6" s="46"/>
      <c r="E6" s="50" t="str">
        <f>критерии!$A$1</f>
        <v>ТМЦ</v>
      </c>
      <c r="F6" s="50"/>
      <c r="G6" s="46"/>
      <c r="H6" s="51"/>
      <c r="I6" s="176"/>
      <c r="J6" s="300"/>
      <c r="K6" s="48"/>
      <c r="L6" s="48"/>
    </row>
    <row r="7" spans="2:24" ht="27" customHeight="1">
      <c r="C7" s="354" t="s">
        <v>145</v>
      </c>
      <c r="D7" s="355"/>
      <c r="E7" s="356"/>
      <c r="F7" s="357"/>
      <c r="G7" s="358"/>
      <c r="H7" s="359"/>
      <c r="I7" s="177"/>
      <c r="J7" s="52"/>
      <c r="K7" s="48"/>
      <c r="L7" s="48"/>
    </row>
    <row r="8" spans="2:24" ht="27" customHeight="1">
      <c r="C8" s="308" t="s">
        <v>146</v>
      </c>
      <c r="D8" s="309"/>
      <c r="E8" s="310"/>
      <c r="F8" s="311" t="str">
        <f>IF(E6=Данные!$C$7,Данные!$B$2,"")</f>
        <v/>
      </c>
      <c r="G8" s="312"/>
      <c r="H8" s="313"/>
      <c r="I8" s="177"/>
      <c r="J8" s="52"/>
      <c r="K8" s="53"/>
      <c r="L8" s="48"/>
      <c r="N8" s="268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2:24" ht="27" customHeight="1">
      <c r="C9" s="308" t="str">
        <f>IF(AND(E6=Данные!C8,NOT(F8=Данные!B3)),"Наименование Изготовителя", "-")</f>
        <v>Наименование Изготовителя</v>
      </c>
      <c r="D9" s="309"/>
      <c r="E9" s="310"/>
      <c r="F9" s="311"/>
      <c r="G9" s="312"/>
      <c r="H9" s="313"/>
      <c r="I9" s="177"/>
      <c r="J9" s="52"/>
      <c r="K9" s="53"/>
      <c r="L9" s="4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2:24" ht="27" customHeight="1">
      <c r="C10" s="308" t="str">
        <f>IF(AND(E6=Данные!C8,NOT(F8=Данные!B3)),"Контакты Изготовителя (телефон, email, сайт)", "-")</f>
        <v>Контакты Изготовителя (телефон, email, сайт)</v>
      </c>
      <c r="D10" s="309"/>
      <c r="E10" s="310"/>
      <c r="F10" s="311"/>
      <c r="G10" s="312"/>
      <c r="H10" s="313"/>
      <c r="I10" s="177"/>
      <c r="J10" s="52"/>
      <c r="K10" s="53"/>
      <c r="L10" s="4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2:24" ht="27" customHeight="1">
      <c r="C11" s="308" t="s">
        <v>135</v>
      </c>
      <c r="D11" s="309"/>
      <c r="E11" s="310"/>
      <c r="F11" s="311"/>
      <c r="G11" s="312"/>
      <c r="H11" s="313"/>
      <c r="I11" s="177"/>
      <c r="J11" s="52"/>
      <c r="K11" s="53"/>
      <c r="L11" s="4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2:24" ht="27" customHeight="1" thickBot="1">
      <c r="C12" s="366" t="s">
        <v>136</v>
      </c>
      <c r="D12" s="367"/>
      <c r="E12" s="368"/>
      <c r="F12" s="369"/>
      <c r="G12" s="370"/>
      <c r="H12" s="371"/>
      <c r="I12" s="178"/>
      <c r="J12" s="54"/>
      <c r="K12" s="53"/>
      <c r="L12" s="4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2:24" ht="23.25">
      <c r="C13" s="55"/>
      <c r="D13" s="46"/>
      <c r="E13" s="50"/>
      <c r="F13" s="50"/>
      <c r="G13" s="46"/>
      <c r="H13" s="51"/>
      <c r="I13" s="176"/>
      <c r="J13" s="51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2:24" ht="13.5" thickBot="1"/>
    <row r="15" spans="2:24" ht="21.6" customHeight="1" thickBot="1">
      <c r="B15" s="56"/>
      <c r="C15" s="57"/>
      <c r="D15" s="252"/>
      <c r="E15" s="57"/>
      <c r="F15" s="57"/>
      <c r="G15" s="57" t="s">
        <v>173</v>
      </c>
      <c r="H15" s="57"/>
      <c r="I15" s="179"/>
      <c r="J15" s="57"/>
      <c r="K15" s="57"/>
      <c r="L15" s="58"/>
    </row>
    <row r="16" spans="2:24" ht="75.599999999999994" customHeight="1" thickBot="1">
      <c r="B16" s="303" t="s">
        <v>205</v>
      </c>
      <c r="C16" s="304"/>
      <c r="D16" s="305"/>
      <c r="E16" s="305"/>
      <c r="F16" s="305"/>
      <c r="G16" s="305"/>
      <c r="H16" s="305"/>
      <c r="I16" s="305"/>
      <c r="J16" s="59" t="s">
        <v>74</v>
      </c>
      <c r="K16" s="344" t="s">
        <v>203</v>
      </c>
      <c r="L16" s="345"/>
    </row>
    <row r="17" spans="2:13" ht="16.149999999999999" customHeight="1">
      <c r="B17" s="60" t="s">
        <v>204</v>
      </c>
      <c r="C17" s="61" t="str">
        <f>IF(ISBLANK(критерии!G4),"",критерии!G4)</f>
        <v>Помещения производственно-бытового назначения</v>
      </c>
      <c r="D17" s="253"/>
      <c r="E17" s="61" t="str">
        <f>IF(ISBLANK(критерии!H4),"",критерии!H4)</f>
        <v/>
      </c>
      <c r="F17" s="61" t="str">
        <f>IF(ISBLANK(критерии!I4),"",критерии!I4)</f>
        <v/>
      </c>
      <c r="G17" s="61"/>
      <c r="H17" s="62"/>
      <c r="I17" s="180"/>
      <c r="J17" s="63"/>
      <c r="K17" s="372"/>
      <c r="L17" s="373"/>
    </row>
    <row r="18" spans="2:13" ht="16.149999999999999" customHeight="1">
      <c r="B18" s="64"/>
      <c r="C18" s="65" t="str">
        <f>IF(ISBLANK(критерии!G5),"",критерии!G5)</f>
        <v/>
      </c>
      <c r="D18" s="254"/>
      <c r="E18" s="65" t="str">
        <f>IF(ISBLANK(критерии!H5),"",критерии!H5)</f>
        <v>Помещения мобильные и вагон-дома</v>
      </c>
      <c r="F18" s="65" t="str">
        <f>IF(ISBLANK(критерии!I5),"",критерии!I5)</f>
        <v/>
      </c>
      <c r="G18" s="65"/>
      <c r="H18" s="66"/>
      <c r="I18" s="181"/>
      <c r="J18" s="68"/>
      <c r="K18" s="301"/>
      <c r="L18" s="302"/>
    </row>
    <row r="19" spans="2:13" ht="16.149999999999999" customHeight="1">
      <c r="B19" s="64"/>
      <c r="C19" s="65" t="str">
        <f>IF(ISBLANK(критерии!G6),"",критерии!G6)</f>
        <v/>
      </c>
      <c r="D19" s="254"/>
      <c r="E19" s="65" t="str">
        <f>IF(ISBLANK(критерии!H6),"",критерии!H6)</f>
        <v/>
      </c>
      <c r="F19" s="65" t="str">
        <f>IF(ISBLANK(критерии!I6),"",критерии!I6)</f>
        <v>Вагон-дома на раме</v>
      </c>
      <c r="G19" s="65"/>
      <c r="H19" s="66"/>
      <c r="I19" s="181"/>
      <c r="J19" s="68"/>
      <c r="K19" s="301"/>
      <c r="L19" s="302"/>
    </row>
    <row r="20" spans="2:13" ht="16.149999999999999" customHeight="1">
      <c r="B20" s="64"/>
      <c r="C20" s="65" t="str">
        <f>IF(ISBLANK(критерии!G7),"",критерии!G7)</f>
        <v/>
      </c>
      <c r="D20" s="254"/>
      <c r="E20" s="65" t="str">
        <f>IF(ISBLANK(критерии!H7),"",критерии!H7)</f>
        <v/>
      </c>
      <c r="F20" s="65" t="str">
        <f>IF(ISBLANK(критерии!I7),"",критерии!I7)</f>
        <v>Вагон-дома на санях</v>
      </c>
      <c r="G20" s="65"/>
      <c r="H20" s="66"/>
      <c r="I20" s="181"/>
      <c r="J20" s="68"/>
      <c r="K20" s="301"/>
      <c r="L20" s="302"/>
    </row>
    <row r="21" spans="2:13" ht="16.149999999999999" customHeight="1" thickBot="1">
      <c r="B21" s="69"/>
      <c r="C21" s="70" t="str">
        <f>IF(ISBLANK(критерии!G8),"",критерии!G8)</f>
        <v/>
      </c>
      <c r="D21" s="255"/>
      <c r="E21" s="70" t="str">
        <f>IF(ISBLANK(критерии!H8),"",критерии!H8)</f>
        <v/>
      </c>
      <c r="F21" s="70" t="str">
        <f>IF(ISBLANK(критерии!I8),"",критерии!I8)</f>
        <v>Вагон-дома на шасси</v>
      </c>
      <c r="G21" s="70"/>
      <c r="H21" s="71"/>
      <c r="I21" s="182"/>
      <c r="J21" s="72"/>
      <c r="K21" s="360"/>
      <c r="L21" s="361"/>
    </row>
    <row r="22" spans="2:13" ht="13.9" customHeight="1" thickBot="1">
      <c r="B22" s="74"/>
      <c r="C22" s="74"/>
      <c r="D22" s="38"/>
      <c r="E22" s="41"/>
      <c r="F22" s="41"/>
      <c r="G22" s="75"/>
      <c r="H22" s="76"/>
      <c r="I22" s="183"/>
      <c r="J22" s="76"/>
      <c r="K22" s="77"/>
      <c r="L22" s="78"/>
    </row>
    <row r="23" spans="2:13" ht="75.599999999999994" customHeight="1" thickBot="1">
      <c r="B23" s="303" t="s">
        <v>125</v>
      </c>
      <c r="C23" s="340"/>
      <c r="D23" s="341" t="s">
        <v>202</v>
      </c>
      <c r="E23" s="342"/>
      <c r="F23" s="343"/>
      <c r="G23" s="79" t="s">
        <v>215</v>
      </c>
      <c r="H23" s="79" t="s">
        <v>14</v>
      </c>
      <c r="I23" s="306" t="s">
        <v>139</v>
      </c>
      <c r="J23" s="307"/>
      <c r="K23" s="80" t="s">
        <v>74</v>
      </c>
      <c r="L23" s="362" t="s">
        <v>141</v>
      </c>
      <c r="M23" s="363"/>
    </row>
    <row r="24" spans="2:13" ht="21.6" customHeight="1" thickBot="1">
      <c r="B24" s="56"/>
      <c r="C24" s="57"/>
      <c r="D24" s="252"/>
      <c r="E24" s="57"/>
      <c r="F24" s="57"/>
      <c r="G24" s="57" t="s">
        <v>52</v>
      </c>
      <c r="H24" s="57"/>
      <c r="I24" s="179"/>
      <c r="J24" s="57"/>
      <c r="K24" s="123"/>
      <c r="L24" s="364"/>
      <c r="M24" s="365"/>
    </row>
    <row r="25" spans="2:13" ht="59.25" customHeight="1">
      <c r="B25" s="269">
        <f>критерии!$G$39</f>
        <v>1</v>
      </c>
      <c r="C25" s="272" t="str">
        <f>критерии!$H$39</f>
        <v>Наличие разрешений / лицензии на вид деятельности / документации, регламентированной техническими требованиями</v>
      </c>
      <c r="D25" s="96" t="str">
        <f>критерии!$G$40</f>
        <v>1.1</v>
      </c>
      <c r="E25" s="334" t="str">
        <f>IF(AND(критерии!$B$40=Данные!$B$7,OR(критерии!$A$40=Данные!$C$9,критерии!$A$40=$E$6)),критерии!$H$40,"-")</f>
        <v>Статус поставщика "Изготовитель" или "Официальный дилер/ представитель изготовителя"</v>
      </c>
      <c r="F25" s="335"/>
      <c r="G25" s="97" t="str">
        <f>критерии!$I$40&amp;CHAR(10)&amp;IF(критерии!$D$40=Данные!$A$20,Данные!$B$20,"")</f>
        <v>Лист самооценки Участника
*в случае наличия опыта работы с ГК ИНК предоставление в составе заявки не требуется. Указанные документы могут быть запрошены при необходимости.</v>
      </c>
      <c r="H25" s="128" t="str">
        <f>критерии!$J$40</f>
        <v xml:space="preserve"> </v>
      </c>
      <c r="I25" s="198">
        <v>0</v>
      </c>
      <c r="J25" s="147" t="s">
        <v>64</v>
      </c>
      <c r="K25" s="153" t="str">
        <f>IF($E$25="-",Данные!$B$16,IF(ISBLANK(F8),"",F8))</f>
        <v/>
      </c>
      <c r="L25" s="154" t="e">
        <f>IF(K25=Данные!$B$16,"-",VLOOKUP(K25,критерии!$J$41:$K$43,2))</f>
        <v>#N/A</v>
      </c>
      <c r="M25" s="156"/>
    </row>
    <row r="26" spans="2:13" ht="78.599999999999994" customHeight="1">
      <c r="B26" s="270"/>
      <c r="C26" s="273"/>
      <c r="D26" s="84" t="str">
        <f>критерии!$G$44</f>
        <v>1.2</v>
      </c>
      <c r="E26" s="336" t="str">
        <f>IF(AND(критерии!$B$44=Данные!$B$7,OR(критерии!$A$44=Данные!$C$9,критерии!$A$44=$E$6)),критерии!$H$44,"-")</f>
        <v>Вид экономической деятельности включает все или один из следующих кодов ОКВЭД: 
29.20 Производство кузовов для автотранспортных средств; производство прицепов и полуприцепов;
25.11 Производство строительных металлических конструкций, изделий и их частей.</v>
      </c>
      <c r="F26" s="337"/>
      <c r="G26" s="85" t="str">
        <f>критерии!$I$44&amp;CHAR(10)&amp;IF(критерии!$D$44=Данные!$A$20,Данные!$B$20,"")</f>
        <v xml:space="preserve">Выписка из ЕГРЮЛ, сроком давности не более 30 дней до дня предоставления документов
</v>
      </c>
      <c r="H26" s="86" t="str">
        <f>критерии!$J$44</f>
        <v xml:space="preserve"> </v>
      </c>
      <c r="I26" s="185" t="b">
        <v>0</v>
      </c>
      <c r="J26" s="145" t="str">
        <f>IF(I26,CONCATENATE(Данные!$A$18,D26),"")</f>
        <v/>
      </c>
      <c r="K26" s="87" t="str">
        <f>IF($E$26="-",Данные!$B$16,"")</f>
        <v/>
      </c>
      <c r="L26" s="155" t="e">
        <f>IF(K26=Данные!$B$16,"-",VLOOKUP(K26,критерии!$J$45:$K$46,2))</f>
        <v>#N/A</v>
      </c>
      <c r="M26" s="157"/>
    </row>
    <row r="27" spans="2:13" ht="109.15" hidden="1" customHeight="1">
      <c r="B27" s="270"/>
      <c r="C27" s="273"/>
      <c r="D27" s="84" t="str">
        <f>критерии!$G$47</f>
        <v>1.2</v>
      </c>
      <c r="E27" s="295" t="str">
        <f>IF(AND(критерии!$B$47=Данные!$B$7,OR(критерии!$A$47=Данные!$C$9,критерии!$A$47=$E$6)),критерии!$H$47,"-")</f>
        <v>-</v>
      </c>
      <c r="F27" s="296"/>
      <c r="G27" s="85" t="str">
        <f>критерии!$I$47&amp;CHAR(10)&amp;IF(критерии!$D$47=Данные!$A$20,Данные!$B$20,"")</f>
        <v xml:space="preserve"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
</v>
      </c>
      <c r="H27" s="86" t="str">
        <f>критерии!$J$47</f>
        <v xml:space="preserve"> </v>
      </c>
      <c r="I27" s="185" t="b">
        <v>0</v>
      </c>
      <c r="J27" s="145" t="str">
        <f>IF(I27,CONCATENATE(Данные!$A$18,D27),"")</f>
        <v/>
      </c>
      <c r="K27" s="87" t="str">
        <f>IF($E$27="-",Данные!$B$16,"")</f>
        <v>Не применимо</v>
      </c>
      <c r="L27" s="155" t="str">
        <f>IF(K27=Данные!$B$16,"-",VLOOKUP(K27,критерии!$J$48:$K$49,2))</f>
        <v>-</v>
      </c>
      <c r="M27" s="157"/>
    </row>
    <row r="28" spans="2:13" ht="101.25" customHeight="1">
      <c r="B28" s="270"/>
      <c r="C28" s="273"/>
      <c r="D28" s="84" t="str">
        <f>критерии!$G$50</f>
        <v>1.3</v>
      </c>
      <c r="E28" s="295" t="str">
        <f>IF(AND(критерии!$B$50=Данные!$B$7,OR(критерии!$A$50=Данные!$C$9,критерии!$A$50=$E$6)),IF(K25="",CONCATENATE(критерии!$H$50,CHAR(10),критерии!$G$51,критерии!$H$51,CHAR(10),критерии!$G$52,критерии!$H$52),VLOOKUP(K25,критерии!$G$51:$H$52,2)),"-")</f>
        <v>В зависимости от статуса участника:
Изготовитель Наличие сертификатов на заявленную продукцию и/или ТУ
Официальный представитель изготовителя 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v>
      </c>
      <c r="F28" s="296"/>
      <c r="G28" s="85" t="str">
        <f>IF(K25="",CONCATENATE(критерии!$H$50,CHAR(10),критерии!$G$51,критерии!$I$51,CHAR(10),критерии!$G$52,критерии!$I$52),VLOOKUP(K25,критерии!$G$51:$I$52,3))&amp;CHAR(10)&amp;IF(критерии!$D$50=Данные!$A$20,Данные!$B$20,"")</f>
        <v xml:space="preserve">В зависимости от статуса участника:
Изготовитель Копии сертификатов на заявленную продукцию, ТУ.pdf
Официальный представитель изготовителя Документы, подтверждающие статус официального предствителя производителя.pdf и Копии сертификатов на заявленную продукцию, ТУ.pdf
</v>
      </c>
      <c r="H28" s="86" t="str">
        <f>критерии!$J$50</f>
        <v xml:space="preserve"> </v>
      </c>
      <c r="I28" s="185" t="b">
        <v>0</v>
      </c>
      <c r="J28" s="145" t="str">
        <f>IF(I28,CONCATENATE(Данные!$A$18,D28),"")</f>
        <v/>
      </c>
      <c r="K28" s="87" t="str">
        <f>IF($E$28="-",Данные!$B$16,"")</f>
        <v/>
      </c>
      <c r="L28" s="155" t="e">
        <f>IF(K28=Данные!$B$16,"-",VLOOKUP(K28,критерии!$J$51:$K$52,2))</f>
        <v>#N/A</v>
      </c>
      <c r="M28" s="157"/>
    </row>
    <row r="29" spans="2:13" ht="99.75" customHeight="1">
      <c r="B29" s="270"/>
      <c r="C29" s="273"/>
      <c r="D29" s="84" t="str">
        <f>критерии!$G$53</f>
        <v>1.4</v>
      </c>
      <c r="E29" s="295" t="str">
        <f>IF(AND(критерии!$B$53=Данные!$B$7,OR(критерии!$A$53=Данные!$C$9,критерии!$A$53=$E$6)),критерии!$H$53,"-")</f>
        <v>Наличие документации на устанавливаемые системы автоматической пожарной сигнализации: копия лицензии МЧС России на осуществление деятельности по монтажу, техническому обслуживанию и ремонту средств обеспечения пожарной безопасности зданий и сооружений с указанием необходимых видов работ, выданная организации, осуществляющей монтаж систем АПС, СОУЭ, АУПТ (при на личии) в здании.</v>
      </c>
      <c r="F29" s="296"/>
      <c r="G29" s="85" t="str">
        <f>критерии!$I$53&amp;CHAR(10)&amp;IF(критерии!$D$53=Данные!$A$20,Данные!$B$20,"")</f>
        <v xml:space="preserve">Лицензия МЧС России.pdf
</v>
      </c>
      <c r="H29" s="86" t="str">
        <f>критерии!$J$53</f>
        <v xml:space="preserve"> </v>
      </c>
      <c r="I29" s="185" t="b">
        <v>0</v>
      </c>
      <c r="J29" s="145" t="str">
        <f>IF(I29,CONCATENATE(Данные!$A$18,D29),"")</f>
        <v/>
      </c>
      <c r="K29" s="87" t="str">
        <f>IF($E$29="-",Данные!$B$16,"")</f>
        <v/>
      </c>
      <c r="L29" s="155" t="e">
        <f>IF(K29=Данные!$B$16,"-",VLOOKUP(K29,критерии!$J$54:$K$55,2))</f>
        <v>#N/A</v>
      </c>
      <c r="M29" s="157"/>
    </row>
    <row r="30" spans="2:13" ht="158.25" customHeight="1" thickBot="1">
      <c r="B30" s="270"/>
      <c r="C30" s="273"/>
      <c r="D30" s="84" t="str">
        <f>критерии!$G$56</f>
        <v>1.5</v>
      </c>
      <c r="E30" s="295" t="str">
        <f>IF(AND(критерии!$B$56=Данные!$B$7,OR(критерии!$A$56=Данные!$C$9,критерии!$A$56=$E$6)),критерии!$H$56,"-")</f>
        <v>Наличие сертификатов пожарной безопасности на утеплитель, применяемый для утепления основания здания (с указанием его группы горючести НГ), на здание мобильное (с указанием в нем степени огнестойкости и класса конструктивной пожарной опасности здания С0), либо на стеновые и кровельные сэндвич-панели (с указанием в них класса пожарной опасности строительных конструкций К0), а также протоколов проведения испытаний, указанных в предоставленных сертификатах.</v>
      </c>
      <c r="F30" s="296"/>
      <c r="G30" s="85" t="str">
        <f>критерии!$I$56&amp;CHAR(10)&amp;IF(критерии!$D$56=Данные!$A$20,Данные!$B$20,"")</f>
        <v xml:space="preserve">Сертификат соответствия, полученный в системе обязательной сертификации, на утеплитель, применяемый для утепления основания здания.pdf;
Сертификат соответствия, полученный в системе добровольной сертификации, на здание мобильное.pdf;
либо
Сертификаты соответствия, полученные в системе добровольной сертификации, на стеновые и кровельные сэндвич-панели.pdf;
Протоколы испытаний.pdf
</v>
      </c>
      <c r="H30" s="86" t="str">
        <f>критерии!$J$56</f>
        <v xml:space="preserve"> </v>
      </c>
      <c r="I30" s="185" t="b">
        <v>0</v>
      </c>
      <c r="J30" s="145" t="str">
        <f>IF(I30,CONCATENATE(Данные!$A$18,D30),"")</f>
        <v/>
      </c>
      <c r="K30" s="87" t="str">
        <f>IF($E$30="-",Данные!$B$16,"")</f>
        <v/>
      </c>
      <c r="L30" s="155" t="e">
        <f>IF(K30=Данные!$B$16,"-",VLOOKUP(K30,критерии!$J$57:$K$58,2))</f>
        <v>#N/A</v>
      </c>
      <c r="M30" s="157"/>
    </row>
    <row r="31" spans="2:13" ht="52.5" hidden="1" customHeight="1" thickBot="1">
      <c r="B31" s="271"/>
      <c r="C31" s="274"/>
      <c r="D31" s="88" t="str">
        <f>критерии!$G$59</f>
        <v>1.5</v>
      </c>
      <c r="E31" s="275" t="str">
        <f>IF(AND(критерии!$B$59=Данные!$B$7,OR(критерии!$A$59=Данные!$C$9,критерии!$A$59=$E$6)),критерии!$H$59,"-")</f>
        <v>-</v>
      </c>
      <c r="F31" s="276"/>
      <c r="G31" s="89" t="str">
        <f>критерии!$I$59&amp;CHAR(10)&amp;IF(критерии!$D$59=Данные!$A$20,Данные!$B$20,"")</f>
        <v xml:space="preserve">Образец паспорта.pdf
Инструкция по эксплуатации.pdf
</v>
      </c>
      <c r="H31" s="90" t="str">
        <f>критерии!$J$59</f>
        <v xml:space="preserve"> </v>
      </c>
      <c r="I31" s="185" t="b">
        <v>0</v>
      </c>
      <c r="J31" s="145" t="str">
        <f>IF(I31,CONCATENATE(Данные!$A$18,D31),"")</f>
        <v/>
      </c>
      <c r="K31" s="87" t="str">
        <f>IF($E$31="-",Данные!$B$16,"")</f>
        <v>Не применимо</v>
      </c>
      <c r="L31" s="155" t="str">
        <f>IF(K31=Данные!$B$16,"-",VLOOKUP(K31,критерии!$J$60:$K$61,2))</f>
        <v>-</v>
      </c>
      <c r="M31" s="157"/>
    </row>
    <row r="32" spans="2:13" ht="45.6" customHeight="1">
      <c r="B32" s="281">
        <f>критерии!$G$62</f>
        <v>2</v>
      </c>
      <c r="C32" s="283" t="str">
        <f>критерии!$H$62</f>
        <v>Общие и репутационные сведения, опыт выполнения аналогичных поставок, работ, услуг</v>
      </c>
      <c r="D32" s="81" t="str">
        <f>критерии!$G$63</f>
        <v>2.1</v>
      </c>
      <c r="E32" s="279" t="str">
        <f>IF(AND(критерии!$B$63=Данные!$B$7,OR(критерии!$A$63=Данные!$C$9,критерии!$A$63=$E$6)),критерии!$H$63,"-")</f>
        <v>Возраст компании</v>
      </c>
      <c r="F32" s="280"/>
      <c r="G32" s="82" t="str">
        <f>критерии!$I$63&amp;CHAR(10)&amp;IF(критерии!$D$63=Данные!$A$20,Данные!$B$20,"")</f>
        <v xml:space="preserve">Выписка из ЕГРЮЛ, сроком давности не более 30 дней до дня предоставления документов
</v>
      </c>
      <c r="H32" s="83" t="str">
        <f>критерии!$J$63</f>
        <v xml:space="preserve"> </v>
      </c>
      <c r="I32" s="185" t="b">
        <v>0</v>
      </c>
      <c r="J32" s="145" t="str">
        <f>J26</f>
        <v/>
      </c>
      <c r="K32" s="87" t="str">
        <f>IF($E$32="-",Данные!$B$16,"")</f>
        <v/>
      </c>
      <c r="L32" s="155" t="e">
        <f>IF(K32=Данные!$B$16,"-",IF(K25=Данные!$B$4,VLOOKUP(K32,критерии!$J$67:$K$69,2),VLOOKUP(K32,критерии!$J$64:$K$66,2)))</f>
        <v>#N/A</v>
      </c>
      <c r="M32" s="157"/>
    </row>
    <row r="33" spans="2:13" ht="38.25">
      <c r="B33" s="290"/>
      <c r="C33" s="293"/>
      <c r="D33" s="84" t="str">
        <f>критерии!$G$70</f>
        <v>2.2</v>
      </c>
      <c r="E33" s="295" t="str">
        <f>IF(AND(критерии!$B$70=Данные!$B$7,OR(критерии!$A$70=Данные!$C$9,критерии!$A$70=$E$6)),критерии!$H$70,"-")</f>
        <v>Опыт работы Изготовителя ТМЦ по предмету предквалификации</v>
      </c>
      <c r="F33" s="296"/>
      <c r="G33" s="85" t="str">
        <f>критерии!$I$70&amp;CHAR(10)&amp;IF(критерии!$D$70=Данные!$A$20,Данные!$B$20,"")</f>
        <v xml:space="preserve">Форма, заверенная печатью организации и подписью руководителя.pdf
</v>
      </c>
      <c r="H33" s="86" t="str">
        <f>критерии!$J$70</f>
        <v>Форма № 7</v>
      </c>
      <c r="I33" s="185" t="b">
        <v>0</v>
      </c>
      <c r="J33" s="145" t="str">
        <f>IF(I33,CONCATENATE(Данные!$A$18,D33),"")</f>
        <v/>
      </c>
      <c r="K33" s="87" t="str">
        <f>IF($E$33="-",Данные!$B$16,"")</f>
        <v/>
      </c>
      <c r="L33" s="155" t="e">
        <f>IF(K33=Данные!$B$16,"-",VLOOKUP(K33,критерии!$J$71:$K$72,2))</f>
        <v>#N/A</v>
      </c>
      <c r="M33" s="157"/>
    </row>
    <row r="34" spans="2:13" ht="45.6" hidden="1" customHeight="1">
      <c r="B34" s="290"/>
      <c r="C34" s="293"/>
      <c r="D34" s="84" t="str">
        <f>критерии!$G$73</f>
        <v>2.2</v>
      </c>
      <c r="E34" s="295" t="str">
        <f>IF(AND(критерии!$B$73=Данные!$B$7,OR(критерии!$A$73=Данные!$C$9,критерии!$A$73=$E$6)),IF(K25="",CONCATENATE(критерии!$H$73,CHAR(10),критерии!$G$74,критерии!$H$74),IF(K25=критерии!$G$74,критерии!$H$74,"-")),"-")</f>
        <v>-</v>
      </c>
      <c r="F34" s="296"/>
      <c r="G34" s="85" t="str">
        <f>критерии!$I$73&amp;CHAR(10)&amp;IF(критерии!$D$73=Данные!$A$20,Данные!$B$20,"")</f>
        <v xml:space="preserve">Форма, заверенная печатью организации и подписью руководителя.pdf
</v>
      </c>
      <c r="H34" s="86" t="str">
        <f>критерии!$J$73</f>
        <v>Форма № 7</v>
      </c>
      <c r="I34" s="185" t="b">
        <v>0</v>
      </c>
      <c r="J34" s="145" t="str">
        <f>IF(I34,CONCATENATE(Данные!$A$18,D34),"")</f>
        <v/>
      </c>
      <c r="K34" s="87" t="str">
        <f>IF($E$34="-",Данные!$B$16,IF(K25=Данные!$B$4,"",Данные!$B$16))</f>
        <v>Не применимо</v>
      </c>
      <c r="L34" s="155" t="str">
        <f>IF(K34=Данные!$B$16,"-",VLOOKUP(K34,критерии!$J$74:$K$75,2))</f>
        <v>-</v>
      </c>
      <c r="M34" s="157"/>
    </row>
    <row r="35" spans="2:13" ht="45.6" hidden="1" customHeight="1">
      <c r="B35" s="290"/>
      <c r="C35" s="293"/>
      <c r="D35" s="84" t="str">
        <f>критерии!$G$76</f>
        <v>2.2</v>
      </c>
      <c r="E35" s="295" t="str">
        <f>IF(AND(критерии!$B$76=Данные!$B$7,OR(критерии!$A$76=Данные!$C$9,критерии!$A$76=$E$6)),критерии!$H$76,"-")</f>
        <v>-</v>
      </c>
      <c r="F35" s="296"/>
      <c r="G35" s="85" t="str">
        <f>критерии!$I$76&amp;CHAR(10)&amp;IF(критерии!$D$76=Данные!$A$20,Данные!$B$20,"")</f>
        <v xml:space="preserve">Копия Приказов назначения, положение об отделе, должностных инструкций, заверенные печатью организации и подписью руководителя.pdf
</v>
      </c>
      <c r="H35" s="86" t="str">
        <f>критерии!$J$76</f>
        <v xml:space="preserve"> </v>
      </c>
      <c r="I35" s="185" t="b">
        <v>0</v>
      </c>
      <c r="J35" s="145" t="str">
        <f>IF(I35,CONCATENATE(Данные!$A$18,D35),"")</f>
        <v/>
      </c>
      <c r="K35" s="87" t="str">
        <f>IF($E$35="-",Данные!$B$16,"")</f>
        <v>Не применимо</v>
      </c>
      <c r="L35" s="155" t="str">
        <f>IF(K35=Данные!$B$16,"-",VLOOKUP(K35,критерии!$J$77:$K$78,2))</f>
        <v>-</v>
      </c>
      <c r="M35" s="157"/>
    </row>
    <row r="36" spans="2:13" ht="56.45" customHeight="1" thickBot="1">
      <c r="B36" s="320"/>
      <c r="C36" s="333"/>
      <c r="D36" s="84" t="str">
        <f>критерии!$G$79</f>
        <v>2.3</v>
      </c>
      <c r="E36" s="275" t="str">
        <f>IF(AND(критерии!$B$79=Данные!$B$7,OR(критерии!$A$79=Данные!$C$9,критерии!$A$79=$E$6)),критерии!$H$79,"-")</f>
        <v>Количество не урегулированных претензий по качеству продукции/работ/услуг, в судебном порядке</v>
      </c>
      <c r="F36" s="276"/>
      <c r="G36" s="85" t="str">
        <f>критерии!$I$79&amp;CHAR(10)&amp;IF(критерии!$D$79=Данные!$A$20,Данные!$B$20,"")</f>
        <v xml:space="preserve">Форма, заверенная печатью организации и подписью руководителя.pdf
</v>
      </c>
      <c r="H36" s="67" t="str">
        <f>критерии!$J$79</f>
        <v xml:space="preserve">Форма № 23  </v>
      </c>
      <c r="I36" s="185" t="b">
        <v>0</v>
      </c>
      <c r="J36" s="145" t="str">
        <f>IF(I36,CONCATENATE(Данные!$A$18,D36),"")</f>
        <v/>
      </c>
      <c r="K36" s="87" t="str">
        <f>IF($E$36="-",Данные!$B$16,"")</f>
        <v/>
      </c>
      <c r="L36" s="155" t="e">
        <f>IF(K36=Данные!$B$16,"-",VLOOKUP(K36,критерии!$J$80:$K$81,2))</f>
        <v>#N/A</v>
      </c>
      <c r="M36" s="157"/>
    </row>
    <row r="37" spans="2:13" ht="110.25" customHeight="1">
      <c r="B37" s="346">
        <f>критерии!$G$82</f>
        <v>3</v>
      </c>
      <c r="C37" s="349" t="str">
        <f>критерии!$H$82</f>
        <v>Гарантии и обязательства</v>
      </c>
      <c r="D37" s="81" t="str">
        <f>критерии!$G$83</f>
        <v>3.1</v>
      </c>
      <c r="E37" s="279" t="str">
        <f>IF(AND(критерии!$B$83=Данные!$B$7,OR(критерии!$A$83=Данные!$C$9,критерии!$A$83=$E$6)),критерии!$H$83,"-")</f>
        <v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v>
      </c>
      <c r="F37" s="280"/>
      <c r="G37" s="82" t="str">
        <f>критерии!$I$83&amp;CHAR(10)&amp;IF(критерии!$D$83=Данные!$A$20,Данные!$B$20,"")</f>
        <v xml:space="preserve"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
</v>
      </c>
      <c r="H37" s="83" t="str">
        <f>критерии!$J$83</f>
        <v xml:space="preserve"> </v>
      </c>
      <c r="I37" s="185" t="b">
        <v>0</v>
      </c>
      <c r="J37" s="145" t="str">
        <f>IF(I37,CONCATENATE(Данные!$A$18,D37),"")</f>
        <v/>
      </c>
      <c r="K37" s="87" t="str">
        <f>IF($E$37="-",Данные!$B$16,"")</f>
        <v/>
      </c>
      <c r="L37" s="155" t="e">
        <f>IF(K37=Данные!$B$16,"-",VLOOKUP(K37,критерии!$J$84:$K$85,2))</f>
        <v>#N/A</v>
      </c>
      <c r="M37" s="157"/>
    </row>
    <row r="38" spans="2:13" ht="54.95" customHeight="1">
      <c r="B38" s="347"/>
      <c r="C38" s="350"/>
      <c r="D38" s="84" t="str">
        <f>критерии!$G$86</f>
        <v>3.2</v>
      </c>
      <c r="E38" s="297" t="str">
        <f>IF(AND(критерии!$B$86=Данные!$B$7,OR(критерии!$A$86=Данные!$C$9,критерии!$A$86=$E$6)),критерии!$H$86,"-")</f>
        <v>Заявление о добросовестности контрагента</v>
      </c>
      <c r="F38" s="298"/>
      <c r="G38" s="85" t="str">
        <f>критерии!$I$86&amp;CHAR(10)&amp;IF(критерии!$D$86=Данные!$A$20,Данные!$B$20,"")</f>
        <v xml:space="preserve">Форма, заверенная печатью организации и подписью руководителя.pdf
</v>
      </c>
      <c r="H38" s="86" t="str">
        <f>критерии!$J$86</f>
        <v>Форма "Заявление о добросовестности"</v>
      </c>
      <c r="I38" s="185" t="b">
        <v>0</v>
      </c>
      <c r="J38" s="145" t="str">
        <f>IF(I38,CONCATENATE(Данные!$A$18,D38),"")</f>
        <v/>
      </c>
      <c r="K38" s="87" t="str">
        <f>IF($E$38="-",Данные!$B$16,"")</f>
        <v/>
      </c>
      <c r="L38" s="155" t="e">
        <f>IF(K38=Данные!$B$16,"-",VLOOKUP(K38,критерии!$J$87:$K$88,2))</f>
        <v>#N/A</v>
      </c>
      <c r="M38" s="157"/>
    </row>
    <row r="39" spans="2:13" ht="64.5" customHeight="1" thickBot="1">
      <c r="B39" s="347"/>
      <c r="C39" s="350"/>
      <c r="D39" s="84" t="str">
        <f>критерии!$G$89</f>
        <v>3.3</v>
      </c>
      <c r="E39" s="297" t="str">
        <f>IF(AND(критерии!$B$89=Данные!$B$7,OR(критерии!$A$89=Данные!$C$9,критерии!$A$89=$E$6)),критерии!$H$89,"-")</f>
        <v xml:space="preserve">Устав или Доверенность на уполномоченое лицо, предоставляющая право выступать от имени организации </v>
      </c>
      <c r="F39" s="298"/>
      <c r="G39" s="85" t="str">
        <f>критерии!$I$89&amp;CHAR(10)&amp;IF(критерии!$D$89=Данные!$A$20,Данные!$B$20,"")</f>
        <v xml:space="preserve"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
</v>
      </c>
      <c r="H39" s="86" t="str">
        <f>критерии!$J$89</f>
        <v xml:space="preserve"> </v>
      </c>
      <c r="I39" s="185" t="b">
        <v>0</v>
      </c>
      <c r="J39" s="145" t="str">
        <f>IF(I39,CONCATENATE(Данные!$A$18,D39),"")</f>
        <v/>
      </c>
      <c r="K39" s="87" t="str">
        <f>IF($E$39="-",Данные!$B$16,"")</f>
        <v/>
      </c>
      <c r="L39" s="155" t="e">
        <f>IF(K39=Данные!$B$16,"-",VLOOKUP(K39,критерии!$J$87:$K$88,2))</f>
        <v>#N/A</v>
      </c>
      <c r="M39" s="157"/>
    </row>
    <row r="40" spans="2:13" ht="54.95" hidden="1" customHeight="1" thickBot="1">
      <c r="B40" s="348"/>
      <c r="C40" s="351"/>
      <c r="D40" s="92" t="str">
        <f>критерии!$G$92</f>
        <v>3.3</v>
      </c>
      <c r="E40" s="352" t="str">
        <f>IF(AND(критерии!$B$92=Данные!$B$7,OR(критерии!$A$92=Данные!$C$9,критерии!$A$92=$E$6)),критерии!$H$92,"-")</f>
        <v>-</v>
      </c>
      <c r="F40" s="353"/>
      <c r="G40" s="93" t="str">
        <f>критерии!$I$92&amp;CHAR(10)&amp;IF(критерии!$D$92=Данные!$A$20,Данные!$B$20,"")</f>
        <v xml:space="preserve">Подписанный ПКК, а также письмо на фирменном бланке организации за подписью руководителя о согласии / несогласии с ПКК
</v>
      </c>
      <c r="H40" s="94" t="str">
        <f>критерии!$J$92</f>
        <v xml:space="preserve"> </v>
      </c>
      <c r="I40" s="186" t="b">
        <v>0</v>
      </c>
      <c r="J40" s="145" t="str">
        <f>IF(I40,CONCATENATE(Данные!$A$18,D40),"")</f>
        <v/>
      </c>
      <c r="K40" s="87" t="str">
        <f>IF($E$40="-",Данные!$B$16,"")</f>
        <v>Не применимо</v>
      </c>
      <c r="L40" s="159" t="str">
        <f>IF(K40=Данные!$B$16,"-",VLOOKUP(K40,критерии!$J$93:$K$94,2))</f>
        <v>-</v>
      </c>
      <c r="M40" s="158"/>
    </row>
    <row r="41" spans="2:13" ht="22.15" customHeight="1" thickBot="1">
      <c r="B41" s="56"/>
      <c r="C41" s="57"/>
      <c r="D41" s="252"/>
      <c r="E41" s="57"/>
      <c r="F41" s="57"/>
      <c r="G41" s="57" t="s">
        <v>53</v>
      </c>
      <c r="H41" s="95"/>
      <c r="I41" s="187"/>
      <c r="J41" s="161"/>
      <c r="K41" s="162" t="s">
        <v>206</v>
      </c>
      <c r="L41" s="164">
        <f>COUNTIF(L25:L40,Данные!$B$15)</f>
        <v>0</v>
      </c>
      <c r="M41" s="163" t="s">
        <v>206</v>
      </c>
    </row>
    <row r="42" spans="2:13" ht="80.25" hidden="1" customHeight="1">
      <c r="B42" s="290">
        <f>критерии!$G$118</f>
        <v>4</v>
      </c>
      <c r="C42" s="293" t="str">
        <f>критерии!$H$118</f>
        <v>Оценка проведения испытаний, технологических процессов</v>
      </c>
      <c r="D42" s="96" t="str">
        <f>критерии!$G$119</f>
        <v>4.0</v>
      </c>
      <c r="E42" s="287" t="str">
        <f>IF(AND(критерии!$B$119=Данные!$B$7,OR(критерии!$A$119=Данные!$C$9,критерии!$A$119=$E$6)),критерии!$H$119,"-")</f>
        <v>-</v>
      </c>
      <c r="F42" s="288"/>
      <c r="G42" s="97" t="str">
        <f>критерии!$I$119&amp;CHAR(10)&amp;IF(критерии!$D$119=Данные!$A$20,Данные!$B$20,"")</f>
        <v xml:space="preserve"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
</v>
      </c>
      <c r="H42" s="98" t="str">
        <f>критерии!$J$119</f>
        <v>Форма № 12
Форма № 13</v>
      </c>
      <c r="I42" s="188" t="b">
        <v>0</v>
      </c>
      <c r="J42" s="147" t="str">
        <f>IF(I42,CONCATENATE(Данные!$A$18,D42),"")</f>
        <v/>
      </c>
      <c r="K42" s="160" t="str">
        <f>IF($E$42="-",Данные!$B$16,"")</f>
        <v>Не применимо</v>
      </c>
      <c r="L42" s="374"/>
      <c r="M42" s="375"/>
    </row>
    <row r="43" spans="2:13" ht="57.75" hidden="1" customHeight="1">
      <c r="B43" s="290"/>
      <c r="C43" s="293"/>
      <c r="D43" s="9" t="str">
        <f>критерии!$G$123</f>
        <v>4.0</v>
      </c>
      <c r="E43" s="326" t="str">
        <f>IF(AND(критерии!$B$123=Данные!$B$7,OR(критерии!$A$123=Данные!$C$9,критерии!$A$123=$F$6)),критерии!$H$123,"-")</f>
        <v>-</v>
      </c>
      <c r="F43" s="327"/>
      <c r="G43" s="200" t="str">
        <f>критерии!$I$123&amp;CHAR(10)&amp;IF(критерии!$D$123=Данные!$A$20,Данные!$B$20,"")</f>
        <v xml:space="preserve">Протокол периодического испытания.pdf 
Протокол  типового испытания. pdf 
Протокол квалификационного  испытания. pdf
</v>
      </c>
      <c r="H43" s="86"/>
      <c r="I43" s="188" t="b">
        <v>0</v>
      </c>
      <c r="J43" s="147" t="str">
        <f>IF(I43,CONCATENATE(Данные!$A$18,D43),"")</f>
        <v/>
      </c>
      <c r="K43" s="160"/>
      <c r="L43" s="248"/>
      <c r="M43" s="249"/>
    </row>
    <row r="44" spans="2:13" ht="38.25">
      <c r="B44" s="290"/>
      <c r="C44" s="293"/>
      <c r="D44" s="9" t="str">
        <f>критерии!$G$126</f>
        <v>4.1</v>
      </c>
      <c r="E44" s="326" t="str">
        <f>IF(AND(критерии!$B$126=Данные!$B$7,OR(критерии!$A$126=Данные!$C$9,критерии!$A$126=$F$6)),критерии!$H$126,"-")</f>
        <v>Наличие утвержденного комплекта технической  документации для производства и поставки.</v>
      </c>
      <c r="F44" s="327"/>
      <c r="G44" s="200" t="str">
        <f>критерии!$I$126&amp;CHAR(10)&amp;IF(критерии!$D$126=Данные!$A$20,Данные!$B$20,"")</f>
        <v xml:space="preserve">Комплект технической документации для производства и поставки.pdf
</v>
      </c>
      <c r="H44" s="86"/>
      <c r="I44" s="188" t="b">
        <v>0</v>
      </c>
      <c r="J44" s="147" t="str">
        <f>IF(I44,CONCATENATE(Данные!$A$18,D44),"")</f>
        <v/>
      </c>
      <c r="K44" s="160"/>
      <c r="L44" s="248"/>
      <c r="M44" s="249"/>
    </row>
    <row r="45" spans="2:13" ht="42.75" customHeight="1">
      <c r="B45" s="320"/>
      <c r="C45" s="321"/>
      <c r="D45" s="84" t="str">
        <f>критерии!$G$129</f>
        <v>4.2</v>
      </c>
      <c r="E45" s="297" t="str">
        <f>IF(AND(критерии!$B$129=Данные!$B$7,OR(критерии!$A$129=Данные!$C$9,критерии!$A$129=$E$6)),критерии!$H$129,"-")</f>
        <v>Наличие утвержденных документированных процедур по управлению технологическими процессами.</v>
      </c>
      <c r="F45" s="298"/>
      <c r="G45" s="85" t="str">
        <f>критерии!$I$129&amp;CHAR(10)&amp;IF(критерии!$D$129=Данные!$A$20,Данные!$B$20,"")</f>
        <v xml:space="preserve">Документированная процедура по управлению технологическими процессами.pdf
</v>
      </c>
      <c r="H45" s="86" t="str">
        <f>критерии!$J$129</f>
        <v xml:space="preserve"> </v>
      </c>
      <c r="I45" s="185" t="b">
        <v>0</v>
      </c>
      <c r="J45" s="147" t="str">
        <f>IF(I45,CONCATENATE(Данные!$A$18,D45),"")</f>
        <v/>
      </c>
      <c r="K45" s="100" t="str">
        <f>IF($E$45="-",Данные!$B$16,"")</f>
        <v/>
      </c>
      <c r="L45" s="277"/>
      <c r="M45" s="278"/>
    </row>
    <row r="46" spans="2:13" ht="88.9" customHeight="1" thickBot="1">
      <c r="B46" s="285"/>
      <c r="C46" s="286"/>
      <c r="D46" s="92" t="str">
        <f>критерии!$G$132</f>
        <v>4.3</v>
      </c>
      <c r="E46" s="275" t="str">
        <f>IF(AND(критерии!$B$132=Данные!$B$7,OR(критерии!$A$132=Данные!$C$9,критерии!$A$132=$E$6)),критерии!$H$132,"-")</f>
        <v>Наличие документированной процедуры по управлению оборудованием для мониторинга и измерений. 
Наличие соответсвующего подразделения, осуществляющего поверку/калиброву СИ, или наличие действующего договора с территорианальным ЦСМ.
Наличие утвержденного перечня СИ, графиков поверки/ калибровки СИ.</v>
      </c>
      <c r="F46" s="276"/>
      <c r="G46" s="93" t="str">
        <f>критерии!$I$132&amp;CHAR(10)&amp;IF(критерии!$D$132=Данные!$A$20,Данные!$B$20,"")</f>
        <v xml:space="preserve">Документированная процедура по управлению оборудованием для мониторинга и измерений.pdf
Договор с ЦСМ (при наличии).pdf
Перечень СИ. Pdf
Графики поверки/ калибровки СИ.pdf
</v>
      </c>
      <c r="H46" s="66" t="str">
        <f>критерии!$J$132</f>
        <v xml:space="preserve"> </v>
      </c>
      <c r="I46" s="185" t="b">
        <v>0</v>
      </c>
      <c r="J46" s="147" t="str">
        <f>IF(I46,CONCATENATE(Данные!$A$18,D46),"")</f>
        <v/>
      </c>
      <c r="K46" s="100" t="str">
        <f>IF($E$46="-",Данные!$B$16,"")</f>
        <v/>
      </c>
      <c r="L46" s="277"/>
      <c r="M46" s="278"/>
    </row>
    <row r="47" spans="2:13" ht="48" hidden="1" customHeight="1">
      <c r="B47" s="269">
        <f>критерии!$G$135</f>
        <v>5</v>
      </c>
      <c r="C47" s="272" t="str">
        <f>критерии!$H$135</f>
        <v>Оценка соответствия производственных объектов, оборудования и производства требованиям</v>
      </c>
      <c r="D47" s="81" t="str">
        <f>критерии!$G$136</f>
        <v>5.0</v>
      </c>
      <c r="E47" s="279" t="str">
        <f>IF(AND(критерии!$B$136=Данные!$B$7,OR(критерии!$A$136=Данные!$C$9,критерии!$A$136=$E$6)),критерии!$H$136,"-")</f>
        <v>-</v>
      </c>
      <c r="F47" s="280"/>
      <c r="G47" s="82" t="str">
        <f>критерии!$I$136&amp;CHAR(10)&amp;IF(критерии!$D$136=Данные!$A$20,Данные!$B$20,"")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7" s="101" t="str">
        <f>критерии!$J$136</f>
        <v>Форма № 11</v>
      </c>
      <c r="I47" s="185" t="b">
        <v>0</v>
      </c>
      <c r="J47" s="147" t="str">
        <f>IF(I47,CONCATENATE(Данные!$A$18,D47),"")</f>
        <v/>
      </c>
      <c r="K47" s="100" t="str">
        <f>IF($E$47="-",Данные!$B$16,критерии!$J$137)</f>
        <v>Не применимо</v>
      </c>
      <c r="L47" s="277"/>
      <c r="M47" s="278"/>
    </row>
    <row r="48" spans="2:13" ht="52.15" hidden="1" customHeight="1" thickBot="1">
      <c r="B48" s="270"/>
      <c r="C48" s="273"/>
      <c r="D48" s="88" t="str">
        <f>критерии!$G$139</f>
        <v>5.0</v>
      </c>
      <c r="E48" s="275" t="str">
        <f>IF(AND(критерии!$B$139=Данные!$B$7,OR(критерии!$A$139=Данные!$C$9,критерии!$A$139=$E$6)),критерии!$H$139,"-")</f>
        <v>-</v>
      </c>
      <c r="F48" s="276"/>
      <c r="G48" s="89" t="str">
        <f>критерии!$I$139&amp;CHAR(10)&amp;IF(критерии!$D$139=Данные!$A$20,Данные!$B$20,"")</f>
        <v xml:space="preserve">Форма, заверенная печатью организации и подписью руководителя.pdf
</v>
      </c>
      <c r="H48" s="102" t="str">
        <f>критерии!$J$139</f>
        <v xml:space="preserve">Форма № 10  </v>
      </c>
      <c r="I48" s="185" t="b">
        <v>0</v>
      </c>
      <c r="J48" s="147" t="str">
        <f>IF(I48,CONCATENATE(Данные!$A$18,D48),"")</f>
        <v/>
      </c>
      <c r="K48" s="100" t="str">
        <f>IF($E$48="-",Данные!$B$16,критерии!$J$140)</f>
        <v>Не применимо</v>
      </c>
      <c r="L48" s="277"/>
      <c r="M48" s="278"/>
    </row>
    <row r="49" spans="2:13" ht="62.25" customHeight="1">
      <c r="B49" s="270"/>
      <c r="C49" s="273"/>
      <c r="D49" s="289" t="str">
        <f>критерии!$G$142</f>
        <v>5.1</v>
      </c>
      <c r="E49" s="332" t="str">
        <f>IF(AND(критерии!$B$142=Данные!$B$7,OR(критерии!$A$142=Данные!$C$9,критерии!$A$142=$E$6)),критерии!$H$142,"-")</f>
        <v>Участок изготовления продукции (оценка количества, площади, состава оборудования для изготовления)</v>
      </c>
      <c r="F49" s="103" t="str">
        <f>IF(AND(критерии!$B$142=Данные!$B$7,OR(критерии!$A$142=Данные!$C$9,критерии!$A$142=$E$6)),критерии!$H$143,"-")</f>
        <v>Производственные площади (количество, площадь, аренда/собственность)</v>
      </c>
      <c r="G49" s="82" t="str">
        <f>критерии!$I$143&amp;CHAR(10)&amp;IF(критерии!$D$143=Данные!$A$20,Данные!$B$20,"")</f>
        <v xml:space="preserve">Копии документов, заверенные печатью организации и подписью руководителя.pdf
Фото в формате .jpg, Видео обзор производственной площадки
</v>
      </c>
      <c r="H49" s="101" t="str">
        <f>критерии!$J$143</f>
        <v>Форма № 11</v>
      </c>
      <c r="I49" s="185" t="b">
        <v>0</v>
      </c>
      <c r="J49" s="147" t="str">
        <f>IF(I49,CONCATENATE(Данные!$A$18,B47),"")</f>
        <v/>
      </c>
      <c r="K49" s="100" t="str">
        <f>IF($E$49="-",Данные!$B$16,критерии!$J$165)</f>
        <v>___ шт., ____ кв.м</v>
      </c>
      <c r="L49" s="277"/>
      <c r="M49" s="278"/>
    </row>
    <row r="50" spans="2:13" ht="52.15" customHeight="1">
      <c r="B50" s="270"/>
      <c r="C50" s="273"/>
      <c r="D50" s="328"/>
      <c r="E50" s="330"/>
      <c r="F50" s="104" t="str">
        <f>IF(AND(критерии!$B$142=Данные!$B$7,OR(критерии!$A$142=Данные!$C$9,критерии!$A$142=$E$6)),критерии!$H$144,"-")</f>
        <v>Основное оборудование (специализированное, станочное, т.д.)</v>
      </c>
      <c r="G50" s="85" t="str">
        <f>критерии!$I$144&amp;CHAR(10)&amp;IF(критерии!$D$144=Данные!$A$20,Данные!$B$20,"")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0" s="105" t="str">
        <f>критерии!$J$144</f>
        <v xml:space="preserve">Форма № 10  </v>
      </c>
      <c r="I50" s="185" t="b">
        <v>0</v>
      </c>
      <c r="J50" s="147" t="str">
        <f>IF(I50,CONCATENATE(Данные!$A$18,B47),"")</f>
        <v/>
      </c>
      <c r="K50" s="100" t="str">
        <f>IF($E$49="-",Данные!$B$16,критерии!$J$166)</f>
        <v>___ ед.</v>
      </c>
      <c r="L50" s="277"/>
      <c r="M50" s="278"/>
    </row>
    <row r="51" spans="2:13" ht="52.15" hidden="1" customHeight="1">
      <c r="B51" s="270"/>
      <c r="C51" s="273"/>
      <c r="D51" s="172" t="str">
        <f>критерии!$G$145</f>
        <v>5.1</v>
      </c>
      <c r="E51" s="246" t="str">
        <f>IF(AND(критерии!$B$145=Данные!$B$7,OR(критерии!$A$145=Данные!$C$9,критерии!$A$145=$E$6)),критерии!$H$145,"-")</f>
        <v>-</v>
      </c>
      <c r="F51" s="29" t="str">
        <f>IF(AND(критерии!$B$146=Данные!$B$7,OR(критерии!$A$146=Данные!$C$9,критерии!$A$146=$E$6)),критерии!$H$146,"-")</f>
        <v>-</v>
      </c>
      <c r="G51" s="200" t="str">
        <f>критерии!$I$146&amp;CHAR(10)&amp;IF(критерии!$D$146=Данные!$A$20,Данные!$B$20,"")</f>
        <v xml:space="preserve">Поясняющее письмо, фото, договор на приобретении готовых литейных изделий, сертификаты качества на приобретаемую продукцию и т.п.
</v>
      </c>
      <c r="H51" s="105" t="str">
        <f>критерии!$J$146</f>
        <v xml:space="preserve">Форма № 10, Форма № 11 </v>
      </c>
      <c r="I51" s="185" t="b">
        <v>0</v>
      </c>
      <c r="J51" s="147" t="str">
        <f>IF(I51,CONCATENATE(Данные!$A$18,D51),"")</f>
        <v/>
      </c>
      <c r="K51" s="100" t="str">
        <f>IF($E$49="-",Данные!$B$16,"")</f>
        <v/>
      </c>
      <c r="L51" s="277"/>
      <c r="M51" s="278"/>
    </row>
    <row r="52" spans="2:13" ht="93" customHeight="1">
      <c r="B52" s="270"/>
      <c r="C52" s="273"/>
      <c r="D52" s="172" t="str">
        <f>критерии!$G$150</f>
        <v>5.2</v>
      </c>
      <c r="E52" s="326" t="str">
        <f>IF(AND(критерии!$B$150=Данные!$B$7,OR(критерии!$A$150=Данные!$C$9,критерии!$A$150=$E$6)),критерии!$H$150,"-")</f>
        <v>Материалы и полуфабрикаты, используемые в производстве (помимо сварочных материалов)</v>
      </c>
      <c r="F52" s="327"/>
      <c r="G52" s="200" t="str">
        <f>критерии!$I$150&amp;CHAR(10)&amp;IF(критерии!$D$150=Данные!$A$20,Данные!$B$20,"")</f>
        <v xml:space="preserve">Перечень приобретаемых материалов и полуфабрикатов, сертификаты качества на приобретаемую продукцию и т.п.
Договоры на приобретение материалов и полуфабрикатов, сертификаты качества на приобретаемую продукцию и т.п
</v>
      </c>
      <c r="H52" s="195" t="str">
        <f>критерии!$J$150</f>
        <v xml:space="preserve"> </v>
      </c>
      <c r="I52" s="185" t="b">
        <v>0</v>
      </c>
      <c r="J52" s="147" t="str">
        <f>IF(I52,CONCATENATE(Данные!$A$18,D52),"")</f>
        <v/>
      </c>
      <c r="K52" s="100" t="str">
        <f>IF($E$49="-",Данные!$B$16,"")</f>
        <v/>
      </c>
      <c r="L52" s="277"/>
      <c r="M52" s="278"/>
    </row>
    <row r="53" spans="2:13" ht="52.15" customHeight="1">
      <c r="B53" s="270"/>
      <c r="C53" s="273"/>
      <c r="D53" s="328" t="str">
        <f>критерии!$G$153</f>
        <v>5.3</v>
      </c>
      <c r="E53" s="330" t="str">
        <f>IF(AND(критерии!$B$153=Данные!$B$7,OR(критерии!$A$153=Данные!$C$9,критерии!$A$153=$E$6)),критерии!$H$153,"-")</f>
        <v>Участок нанесение внешнего и внутреннего покрытия (оценка количества, площади, состава оборудования в соответствии с видом работ)</v>
      </c>
      <c r="F53" s="104" t="str">
        <f>IF(AND(критерии!$B$153=Данные!$B$7,OR(критерии!$A$153=Данные!$C$9,критерии!$A$153=$E$6)),критерии!$H$154,"-")</f>
        <v>Участок покраски (количество, площадь, аренда/собственность)</v>
      </c>
      <c r="G53" s="85" t="str">
        <f>критерии!$I$154&amp;CHAR(10)&amp;IF(критерии!$D$154=Данные!$A$20,Данные!$B$20,"")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3" s="105" t="str">
        <f>критерии!$J$154</f>
        <v>Форма № 11</v>
      </c>
      <c r="I53" s="185" t="b">
        <v>0</v>
      </c>
      <c r="J53" s="147" t="str">
        <f>J49</f>
        <v/>
      </c>
      <c r="K53" s="100" t="str">
        <f>IF($E$53="-",Данные!$B$16,критерии!$J$165)</f>
        <v>___ шт., ____ кв.м</v>
      </c>
      <c r="L53" s="277"/>
      <c r="M53" s="278"/>
    </row>
    <row r="54" spans="2:13" ht="52.15" customHeight="1">
      <c r="B54" s="270"/>
      <c r="C54" s="273"/>
      <c r="D54" s="328"/>
      <c r="E54" s="330"/>
      <c r="F54" s="104" t="str">
        <f>IF(AND(критерии!$B$153=Данные!$B$7,OR(критерии!$A$153=Данные!$C$9,критерии!$A$153=$E$6)),критерии!$H$155,"-")</f>
        <v>Оборудование для нанесения покрытий (гальванических, ЛКП, гидроизолирующих, пр.)</v>
      </c>
      <c r="G54" s="85" t="str">
        <f>критерии!$I$155&amp;CHAR(10)&amp;IF(критерии!$D$155=Данные!$A$20,Данные!$B$20,"")</f>
        <v xml:space="preserve">Форма, заверенная печатью организации и подписью руководителя.pdf
</v>
      </c>
      <c r="H54" s="105" t="str">
        <f>критерии!$J$155</f>
        <v xml:space="preserve">Форма № 10  </v>
      </c>
      <c r="I54" s="185" t="b">
        <v>0</v>
      </c>
      <c r="J54" s="147" t="str">
        <f>J50</f>
        <v/>
      </c>
      <c r="K54" s="100" t="str">
        <f>IF($E$53="-",Данные!$B$16,критерии!$J$166)</f>
        <v>___ ед.</v>
      </c>
      <c r="L54" s="277"/>
      <c r="M54" s="278"/>
    </row>
    <row r="55" spans="2:13" ht="52.15" customHeight="1">
      <c r="B55" s="270"/>
      <c r="C55" s="273"/>
      <c r="D55" s="328" t="str">
        <f>критерии!$G$156</f>
        <v>5.4</v>
      </c>
      <c r="E55" s="330" t="str">
        <f>IF(AND(критерии!$B$156=Данные!$B$7,OR(критерии!$A$156=Данные!$C$9,критерии!$A$156=$E$6)),критерии!$H$156,"-")</f>
        <v>Испытательный участок (оценка количества, площади, состава оборудования для проведения испытаний)</v>
      </c>
      <c r="F55" s="104" t="str">
        <f>IF(AND(критерии!$B$156=Данные!$B$7,OR(критерии!$A$156=Данные!$C$9,критерии!$A$156=$E$6)),критерии!$H$157,"-")</f>
        <v>Испытательный участок (количество, площадь, аренда/собственность)</v>
      </c>
      <c r="G55" s="85" t="str">
        <f>критерии!$I$157&amp;CHAR(10)&amp;IF(критерии!$D$157=Данные!$A$20,Данные!$B$20,"")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5" s="105" t="str">
        <f>критерии!$J$157</f>
        <v>Форма № 11</v>
      </c>
      <c r="I55" s="185" t="b">
        <v>0</v>
      </c>
      <c r="J55" s="147" t="str">
        <f>J49</f>
        <v/>
      </c>
      <c r="K55" s="100" t="str">
        <f>IF($E$55="-",Данные!$B$16,критерии!$J$165)</f>
        <v>___ шт., ____ кв.м</v>
      </c>
      <c r="L55" s="277"/>
      <c r="M55" s="278"/>
    </row>
    <row r="56" spans="2:13" ht="52.15" customHeight="1">
      <c r="B56" s="270"/>
      <c r="C56" s="273"/>
      <c r="D56" s="328"/>
      <c r="E56" s="330"/>
      <c r="F56" s="104" t="str">
        <f>IF(AND(критерии!$B$156=Данные!$B$7,OR(критерии!$A$156=Данные!$C$9,критерии!$A$156=$E$6)),критерии!$H$158,"-")</f>
        <v>Испытательное оборудование, для подтверждения качества выпускаемой продукции</v>
      </c>
      <c r="G56" s="85" t="str">
        <f>критерии!$I$158&amp;CHAR(10)&amp;IF(критерии!$D$158=Данные!$A$20,Данные!$B$20,"")</f>
        <v xml:space="preserve">Форма, заверенная печатью организации и подписью руководителя.pdf
</v>
      </c>
      <c r="H56" s="105" t="str">
        <f>критерии!$J$158</f>
        <v xml:space="preserve">Форма № 10  </v>
      </c>
      <c r="I56" s="185" t="b">
        <v>0</v>
      </c>
      <c r="J56" s="147" t="str">
        <f>J50</f>
        <v/>
      </c>
      <c r="K56" s="100" t="str">
        <f>IF($E$55="-",Данные!$B$16,критерии!$J$166)</f>
        <v>___ ед.</v>
      </c>
      <c r="L56" s="277"/>
      <c r="M56" s="278"/>
    </row>
    <row r="57" spans="2:13" ht="52.15" customHeight="1">
      <c r="B57" s="270"/>
      <c r="C57" s="273"/>
      <c r="D57" s="328" t="str">
        <f>критерии!$G$159</f>
        <v>5.5</v>
      </c>
      <c r="E57" s="330" t="str">
        <f>IF(AND(критерии!$B$159=Данные!$B$7,OR(критерии!$A$159=Данные!$C$9,критерии!$A$159=$E$6)),критерии!$H$159,"-")</f>
        <v>Офисные площади, участки складирования и отгрузки материалов, уровень автоматизации производства</v>
      </c>
      <c r="F57" s="104" t="str">
        <f>IF(AND(критерии!$B$159=Данные!$B$7,OR(критерии!$A$159=Данные!$C$9,критерии!$A$159=$E$6)),критерии!$H$160,"-")</f>
        <v>Офисные площади (количество и площадь)</v>
      </c>
      <c r="G57" s="85" t="str">
        <f>критерии!$I$160&amp;CHAR(10)&amp;IF(критерии!$D$160=Данные!$A$20,Данные!$B$20,"")</f>
        <v xml:space="preserve">Копии документов, заверенные печатью организации и подписью руководителя.pdf
</v>
      </c>
      <c r="H57" s="105" t="str">
        <f>критерии!$J$160</f>
        <v>Форма № 11</v>
      </c>
      <c r="I57" s="185" t="b">
        <v>0</v>
      </c>
      <c r="J57" s="147" t="str">
        <f>J49</f>
        <v/>
      </c>
      <c r="K57" s="100" t="str">
        <f>IF($E$57="-",Данные!$B$16,критерии!$J$165)</f>
        <v>___ шт., ____ кв.м</v>
      </c>
      <c r="L57" s="277"/>
      <c r="M57" s="278"/>
    </row>
    <row r="58" spans="2:13" ht="52.15" customHeight="1">
      <c r="B58" s="270"/>
      <c r="C58" s="273"/>
      <c r="D58" s="328"/>
      <c r="E58" s="330"/>
      <c r="F58" s="104" t="str">
        <f>IF(AND(критерии!$B$159=Данные!$B$7,OR(критерии!$A$159=Данные!$C$9,критерии!$A$159=$E$6)),критерии!$H$161,"-")</f>
        <v>Участок складирования материалов (количество и площадь)</v>
      </c>
      <c r="G58" s="85" t="str">
        <f>критерии!$I$161&amp;CHAR(10)&amp;IF(критерии!$D$161=Данные!$A$20,Данные!$B$20,"")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8" s="105" t="str">
        <f>критерии!$J$161</f>
        <v>Форма № 11</v>
      </c>
      <c r="I58" s="185" t="b">
        <v>0</v>
      </c>
      <c r="J58" s="147" t="str">
        <f>J49</f>
        <v/>
      </c>
      <c r="K58" s="100" t="str">
        <f>IF($E$57="-",Данные!$B$16,критерии!$J$165)</f>
        <v>___ шт., ____ кв.м</v>
      </c>
      <c r="L58" s="277"/>
      <c r="M58" s="278"/>
    </row>
    <row r="59" spans="2:13" ht="52.15" customHeight="1">
      <c r="B59" s="270"/>
      <c r="C59" s="273"/>
      <c r="D59" s="328"/>
      <c r="E59" s="330"/>
      <c r="F59" s="104" t="str">
        <f>IF(AND(критерии!$B$159=Данные!$B$7,OR(критерии!$A$159=Данные!$C$9,критерии!$A$159=$E$6)),критерии!$H$162,"-")</f>
        <v>Изолятор брака (количество и площадь)</v>
      </c>
      <c r="G59" s="85" t="str">
        <f>критерии!$I$162&amp;CHAR(10)&amp;IF(критерии!$D$162=Данные!$A$20,Данные!$B$20,"")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59" s="105" t="str">
        <f>критерии!$J$162</f>
        <v>Форма № 11</v>
      </c>
      <c r="I59" s="185" t="b">
        <v>0</v>
      </c>
      <c r="J59" s="147" t="str">
        <f>J49</f>
        <v/>
      </c>
      <c r="K59" s="100" t="str">
        <f>IF($E$57="-",Данные!$B$16,критерии!$J$165)</f>
        <v>___ шт., ____ кв.м</v>
      </c>
      <c r="L59" s="277"/>
      <c r="M59" s="278"/>
    </row>
    <row r="60" spans="2:13" ht="52.15" customHeight="1">
      <c r="B60" s="270"/>
      <c r="C60" s="273"/>
      <c r="D60" s="328"/>
      <c r="E60" s="330"/>
      <c r="F60" s="104" t="str">
        <f>IF(AND(критерии!$B$159=Данные!$B$7,OR(критерии!$A$159=Данные!$C$9,критерии!$A$159=$E$6)),критерии!$H$163,"-")</f>
        <v>Участок отгрузки (количество и площадь)</v>
      </c>
      <c r="G60" s="85" t="str">
        <f>критерии!$I$163&amp;CHAR(10)&amp;IF(критерии!$D$163=Данные!$A$20,Данные!$B$20,"")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60" s="105" t="str">
        <f>критерии!$J$163</f>
        <v>Форма № 11</v>
      </c>
      <c r="I60" s="185" t="b">
        <v>0</v>
      </c>
      <c r="J60" s="147" t="str">
        <f>J49</f>
        <v/>
      </c>
      <c r="K60" s="100" t="str">
        <f>IF($E$57="-",Данные!$B$16,критерии!$J$165)</f>
        <v>___ шт., ____ кв.м</v>
      </c>
      <c r="L60" s="277"/>
      <c r="M60" s="278"/>
    </row>
    <row r="61" spans="2:13" ht="52.15" customHeight="1" thickBot="1">
      <c r="B61" s="271"/>
      <c r="C61" s="274"/>
      <c r="D61" s="329"/>
      <c r="E61" s="331"/>
      <c r="F61" s="106" t="str">
        <f>IF(AND(критерии!$B$159=Данные!$B$7,OR(критерии!$A$159=Данные!$C$9,критерии!$A$159=$E$6)),критерии!$H$164,"-")</f>
        <v>Уровень автоматизации производства и основных технологических линий</v>
      </c>
      <c r="G61" s="89" t="str">
        <f>критерии!$I$164&amp;CHAR(10)&amp;IF(критерии!$D$164=Данные!$A$20,Данные!$B$20,"")</f>
        <v xml:space="preserve">Форма, заверенная печатью организации и подписью руководителя.pdf
</v>
      </c>
      <c r="H61" s="102" t="str">
        <f>критерии!$J$164</f>
        <v xml:space="preserve">Форма № 10  </v>
      </c>
      <c r="I61" s="185" t="b">
        <v>0</v>
      </c>
      <c r="J61" s="147" t="str">
        <f>J50</f>
        <v/>
      </c>
      <c r="K61" s="100" t="str">
        <f>IF($E$57="-",Данные!$B$16,критерии!$J$166)</f>
        <v>___ ед.</v>
      </c>
      <c r="L61" s="277"/>
      <c r="M61" s="278"/>
    </row>
    <row r="62" spans="2:13" ht="36" hidden="1" customHeight="1">
      <c r="B62" s="269">
        <f>критерии!$G$167</f>
        <v>6</v>
      </c>
      <c r="C62" s="283" t="str">
        <f>критерии!$H$167</f>
        <v>Оценка соответствия сварочного производства</v>
      </c>
      <c r="D62" s="81" t="str">
        <f>критерии!$G$168</f>
        <v>6.0</v>
      </c>
      <c r="E62" s="279" t="str">
        <f>IF(AND(критерии!$B$168=Данные!$B$7,OR(критерии!$A$168=Данные!$C$9,критерии!$A$168=$E$6)),критерии!$H$168,"-")</f>
        <v>-</v>
      </c>
      <c r="F62" s="280"/>
      <c r="G62" s="82" t="str">
        <f>критерии!$I$168&amp;CHAR(10)&amp;IF(критерии!$D$168=Данные!$A$20,Данные!$B$20,"")</f>
        <v xml:space="preserve">Форма, заверенная печатью организации и подписью руководителя.pdf
</v>
      </c>
      <c r="H62" s="101" t="str">
        <f>критерии!$J$168</f>
        <v xml:space="preserve">Форма № 15  </v>
      </c>
      <c r="I62" s="185" t="b">
        <v>0</v>
      </c>
      <c r="J62" s="147" t="str">
        <f>IF(I62,CONCATENATE(Данные!$A$18,D62),"")</f>
        <v/>
      </c>
      <c r="K62" s="100" t="str">
        <f>IF($E$62="-",Данные!$B$16,"")</f>
        <v>Не применимо</v>
      </c>
      <c r="L62" s="277"/>
      <c r="M62" s="278"/>
    </row>
    <row r="63" spans="2:13" ht="49.5" customHeight="1">
      <c r="B63" s="270"/>
      <c r="C63" s="293"/>
      <c r="D63" s="84" t="str">
        <f>критерии!$G$174</f>
        <v>6.1</v>
      </c>
      <c r="E63" s="297" t="str">
        <f>IF(AND(критерии!$B$174=Данные!$B$7,OR(критерии!$A$174=Данные!$C$9,критерии!$A$174=$E$6)),критерии!$H$174,"-")</f>
        <v>Материалы и полуфабрикаты, используемые при применении сварочных процессов</v>
      </c>
      <c r="F63" s="298"/>
      <c r="G63" s="85" t="str">
        <f>критерии!$I$174&amp;CHAR(10)&amp;IF(критерии!$D$174=Данные!$A$20,Данные!$B$20,"")</f>
        <v xml:space="preserve">Договоры на приобретении материалов и полуфабрикатов, сертификаты качества на приобретаемую продукцию и т.п
</v>
      </c>
      <c r="H63" s="105" t="str">
        <f>критерии!$J$174</f>
        <v xml:space="preserve"> </v>
      </c>
      <c r="I63" s="185" t="b">
        <v>0</v>
      </c>
      <c r="J63" s="147" t="str">
        <f>IF(I63,CONCATENATE(Данные!$A$18,D63),"")</f>
        <v/>
      </c>
      <c r="K63" s="100" t="str">
        <f>IF($E$63="-",Данные!$B$16,"")</f>
        <v/>
      </c>
      <c r="L63" s="277"/>
      <c r="M63" s="278"/>
    </row>
    <row r="64" spans="2:13" ht="82.5" customHeight="1">
      <c r="B64" s="270"/>
      <c r="C64" s="293"/>
      <c r="D64" s="84" t="str">
        <f>критерии!$G$177</f>
        <v>6.2</v>
      </c>
      <c r="E64" s="297" t="str">
        <f>IF(AND(критерии!$B$177=Данные!$B$7,OR(критерии!$A$177=Данные!$C$9,критерии!$A$177=$E$6)),критерии!$H$177,"-")</f>
        <v>Перечень персонала (монтажники/сборщики)</v>
      </c>
      <c r="F64" s="298"/>
      <c r="G64" s="85" t="str">
        <f>критерии!$I$177&amp;CHAR(10)&amp;IF(критерии!$D$177=Данные!$A$20,Данные!$B$20,"")</f>
        <v xml:space="preserve"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
</v>
      </c>
      <c r="H64" s="105" t="str">
        <f>критерии!$J$177</f>
        <v xml:space="preserve">Форма № 16  </v>
      </c>
      <c r="I64" s="185" t="b">
        <v>0</v>
      </c>
      <c r="J64" s="147" t="str">
        <f>IF(I64,CONCATENATE(Данные!$A$18,D64),"")</f>
        <v/>
      </c>
      <c r="K64" s="100" t="str">
        <f>IF($E$64="-",Данные!$B$16,"")</f>
        <v/>
      </c>
      <c r="L64" s="277"/>
      <c r="M64" s="278"/>
    </row>
    <row r="65" spans="2:13" ht="73.5" customHeight="1">
      <c r="B65" s="270"/>
      <c r="C65" s="293"/>
      <c r="D65" s="84" t="str">
        <f>критерии!$G$180</f>
        <v>6.3</v>
      </c>
      <c r="E65" s="297" t="str">
        <f>IF(AND(критерии!$B$180=Данные!$B$7,OR(критерии!$A$180=Данные!$C$9,критерии!$A$180=$E$6)),критерии!$H$180,"-")</f>
        <v>Перечень аттестованного персонала (сварщики)</v>
      </c>
      <c r="F65" s="298"/>
      <c r="G65" s="85" t="str">
        <f>критерии!$I$180&amp;CHAR(10)&amp;IF(критерии!$D$180=Данные!$A$20,Данные!$B$20,"")</f>
        <v xml:space="preserve">Копии действующих аттестационных удостоверений сварщиков, заверенные печатью организации и подписью руководителя.pdf.  
Форма, заверенная печатью организации и подписью руководителя.pdf
</v>
      </c>
      <c r="H65" s="105" t="str">
        <f>критерии!$J$180</f>
        <v>Форма № 17</v>
      </c>
      <c r="I65" s="185" t="b">
        <v>0</v>
      </c>
      <c r="J65" s="147" t="str">
        <f>IF(I65,CONCATENATE(Данные!$A$18,D65),"")</f>
        <v/>
      </c>
      <c r="K65" s="100" t="str">
        <f>IF($E$65="-",Данные!$B$16,"")</f>
        <v/>
      </c>
      <c r="L65" s="277"/>
      <c r="M65" s="278"/>
    </row>
    <row r="66" spans="2:13" ht="140.25" hidden="1">
      <c r="B66" s="270"/>
      <c r="C66" s="293"/>
      <c r="D66" s="84" t="str">
        <f>критерии!$G$183</f>
        <v>6.3</v>
      </c>
      <c r="E66" s="297" t="str">
        <f>IF(AND(критерии!$B$183=Данные!$B$7,OR(критерии!$A$183=Данные!$C$9,критерии!$A$183=$E$6)),критерии!$H$183,"-")</f>
        <v>-</v>
      </c>
      <c r="F66" s="298"/>
      <c r="G66" s="85" t="str">
        <f>критерии!$I$183&amp;CHAR(10)&amp;IF(критерии!$D$183=Данные!$A$20,Данные!$B$20,"")</f>
        <v xml:space="preserve"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66" s="105" t="str">
        <f>критерии!$J$183</f>
        <v xml:space="preserve">Форма № 18 </v>
      </c>
      <c r="I66" s="185" t="b">
        <v>0</v>
      </c>
      <c r="J66" s="147" t="str">
        <f>IF(I66,CONCATENATE(Данные!$A$18,D66),"")</f>
        <v/>
      </c>
      <c r="K66" s="100" t="str">
        <f>IF($E$66="-",Данные!$B$16,"")</f>
        <v>Не применимо</v>
      </c>
      <c r="L66" s="277"/>
      <c r="M66" s="278"/>
    </row>
    <row r="67" spans="2:13" ht="114.75">
      <c r="B67" s="270"/>
      <c r="C67" s="293"/>
      <c r="D67" s="84" t="str">
        <f>критерии!$G$186</f>
        <v>6.4</v>
      </c>
      <c r="E67" s="297" t="str">
        <f>IF(AND(критерии!$B$186=Данные!$B$7,OR(критерии!$A$186=Данные!$C$9,критерии!$A$186=$E$6)),критерии!$H$186,"-")</f>
        <v>Перечень аттестованного на право проведения визуального и измерительного контроля персонала</v>
      </c>
      <c r="F67" s="298"/>
      <c r="G67" s="85" t="str">
        <f>критерии!$I$186&amp;CHAR(10)&amp;IF(критерии!$D$186=Данные!$A$20,Данные!$B$20,"")</f>
        <v xml:space="preserve"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67" s="105" t="str">
        <f>критерии!$J$186</f>
        <v xml:space="preserve">Форма № 18А </v>
      </c>
      <c r="I67" s="185" t="b">
        <v>0</v>
      </c>
      <c r="J67" s="147" t="str">
        <f>IF(I67,CONCATENATE(Данные!$A$18,D67),"")</f>
        <v/>
      </c>
      <c r="K67" s="100" t="str">
        <f>IF($E$67="-",Данные!$B$16,"")</f>
        <v/>
      </c>
      <c r="L67" s="277"/>
      <c r="M67" s="278"/>
    </row>
    <row r="68" spans="2:13" ht="41.25" customHeight="1" thickBot="1">
      <c r="B68" s="270"/>
      <c r="C68" s="293"/>
      <c r="D68" s="84" t="str">
        <f>критерии!$G$189</f>
        <v>6.5</v>
      </c>
      <c r="E68" s="297" t="str">
        <f>IF(AND(критерии!$B$189=Данные!$B$7,OR(критерии!$A$189=Данные!$C$9,критерии!$A$189=$E$6)),критерии!$H$189,"-")</f>
        <v>Перечень сварочного оборудования, необходимого для выполнения заявленных видов работ</v>
      </c>
      <c r="F68" s="298"/>
      <c r="G68" s="85" t="str">
        <f>критерии!$I$189&amp;CHAR(10)&amp;IF(критерии!$D$189=Данные!$A$20,Данные!$B$20,"")</f>
        <v xml:space="preserve">Форма, заверенная печатью организации и подписью руководителя.pdf
</v>
      </c>
      <c r="H68" s="105" t="str">
        <f>критерии!$J$189</f>
        <v xml:space="preserve">Форма № 19  </v>
      </c>
      <c r="I68" s="185" t="b">
        <v>0</v>
      </c>
      <c r="J68" s="147" t="str">
        <f>IF(I68,CONCATENATE(Данные!$A$18,D68),"")</f>
        <v/>
      </c>
      <c r="K68" s="100" t="str">
        <f>IF($E$68="-",Данные!$B$16,"")</f>
        <v/>
      </c>
      <c r="L68" s="277"/>
      <c r="M68" s="278"/>
    </row>
    <row r="69" spans="2:13" ht="114.75" hidden="1">
      <c r="B69" s="270"/>
      <c r="C69" s="293"/>
      <c r="D69" s="84" t="str">
        <f>критерии!$G$192</f>
        <v>6.5</v>
      </c>
      <c r="E69" s="297" t="str">
        <f>IF(AND(критерии!$B$192=Данные!$B$7,OR(критерии!$A$192=Данные!$C$9,критерии!$A$192=$E$6)),критерии!$H$192,"-")</f>
        <v>-</v>
      </c>
      <c r="F69" s="298"/>
      <c r="G69" s="85" t="str">
        <f>критерии!$I$192&amp;CHAR(10)&amp;IF(критерии!$D$192=Данные!$A$20,Данные!$B$20,"")</f>
        <v xml:space="preserve"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69" s="105" t="str">
        <f>критерии!$J$192</f>
        <v>Форма № 20</v>
      </c>
      <c r="I69" s="185" t="b">
        <v>0</v>
      </c>
      <c r="J69" s="147" t="str">
        <f>IF(I69,CONCATENATE(Данные!$A$18,D69),"")</f>
        <v/>
      </c>
      <c r="K69" s="100" t="str">
        <f>IF($E$69="-",Данные!$B$16,"")</f>
        <v>Не применимо</v>
      </c>
      <c r="L69" s="277"/>
      <c r="M69" s="278"/>
    </row>
    <row r="70" spans="2:13" ht="115.5" hidden="1" thickBot="1">
      <c r="B70" s="270"/>
      <c r="C70" s="293"/>
      <c r="D70" s="88" t="str">
        <f>критерии!$G$195</f>
        <v>6.5</v>
      </c>
      <c r="E70" s="275" t="str">
        <f>IF(AND(критерии!$B$195=Данные!$B$7,OR(критерии!$A$195=Данные!$C$9,критерии!$A$195=$E$6)),критерии!$H$195,"-")</f>
        <v>-</v>
      </c>
      <c r="F70" s="276"/>
      <c r="G70" s="89" t="str">
        <f>критерии!$I$195&amp;CHAR(10)&amp;IF(критерии!$D$195=Данные!$A$20,Данные!$B$20,"")</f>
        <v xml:space="preserve">Копия свидетельства об аттестации ЛНК, заверенная печатью организации и подписью руководителя.pdf.  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70" s="102" t="str">
        <f>критерии!$J$195</f>
        <v xml:space="preserve">Форма № 21 </v>
      </c>
      <c r="I70" s="185" t="b">
        <v>0</v>
      </c>
      <c r="J70" s="147" t="str">
        <f>IF(I70,CONCATENATE(Данные!$A$18,D70),"")</f>
        <v/>
      </c>
      <c r="K70" s="100" t="str">
        <f>IF($E$70="-",Данные!$B$16,"")</f>
        <v>Не применимо</v>
      </c>
      <c r="L70" s="277"/>
      <c r="M70" s="278"/>
    </row>
    <row r="71" spans="2:13" ht="38.25" customHeight="1">
      <c r="B71" s="269">
        <f>критерии!$G$198</f>
        <v>7</v>
      </c>
      <c r="C71" s="272" t="str">
        <f>критерии!$H$198</f>
        <v>Кадровый состав</v>
      </c>
      <c r="D71" s="81" t="str">
        <f>критерии!$G$199</f>
        <v>7.1</v>
      </c>
      <c r="E71" s="279" t="str">
        <f>IF(AND(критерии!$B$199=Данные!$B$7,OR(критерии!$A$199=Данные!$C$9,критерии!$A$199=$E$6)),критерии!$H$199,"-")</f>
        <v>Стаж работы Руководителя (превышающее большинство)</v>
      </c>
      <c r="F71" s="280"/>
      <c r="G71" s="82" t="str">
        <f>критерии!$I$199&amp;CHAR(10)&amp;IF(критерии!$D$199=Данные!$A$20,Данные!$B$20,"")</f>
        <v xml:space="preserve">Форма, заверенная печатью организации и подписью руководителя.pdf
</v>
      </c>
      <c r="H71" s="73" t="str">
        <f>критерии!$J$199</f>
        <v xml:space="preserve">Форма № Основная </v>
      </c>
      <c r="I71" s="185" t="b">
        <v>0</v>
      </c>
      <c r="J71" s="147" t="str">
        <f>IF(I71,CONCATENATE(Данные!$A$18,D71),"")</f>
        <v/>
      </c>
      <c r="K71" s="100" t="str">
        <f>IF($E$71="-",Данные!$B$16,"")</f>
        <v/>
      </c>
      <c r="L71" s="277"/>
      <c r="M71" s="278"/>
    </row>
    <row r="72" spans="2:13" ht="38.25" customHeight="1">
      <c r="B72" s="270"/>
      <c r="C72" s="273"/>
      <c r="D72" s="84" t="str">
        <f>критерии!$G$204</f>
        <v>7.2</v>
      </c>
      <c r="E72" s="297" t="str">
        <f>IF(AND(критерии!$B$204=Данные!$B$7,OR(критерии!$A$204=Данные!$C$9,критерии!$A$204=$E$6)),критерии!$H$204,"-")</f>
        <v>Стаж работы специалистов (превышающее большинство)</v>
      </c>
      <c r="F72" s="298"/>
      <c r="G72" s="85" t="str">
        <f>критерии!$I$204&amp;CHAR(10)&amp;IF(критерии!$D$204=Данные!$A$20,Данные!$B$20,"")</f>
        <v xml:space="preserve">Форма, заверенная печатью организации и подписью руководителя.pdf
</v>
      </c>
      <c r="H72" s="66" t="str">
        <f>критерии!$J$204</f>
        <v xml:space="preserve">Форма № Основная </v>
      </c>
      <c r="I72" s="185" t="b">
        <v>0</v>
      </c>
      <c r="J72" s="147" t="str">
        <f>J71</f>
        <v/>
      </c>
      <c r="K72" s="100" t="str">
        <f>IF($E$72="-",Данные!$B$16,"")</f>
        <v/>
      </c>
      <c r="L72" s="277"/>
      <c r="M72" s="278"/>
    </row>
    <row r="73" spans="2:13" ht="38.25" hidden="1" customHeight="1">
      <c r="B73" s="270"/>
      <c r="C73" s="273"/>
      <c r="D73" s="84" t="str">
        <f>критерии!$G$209</f>
        <v>7.2</v>
      </c>
      <c r="E73" s="297" t="str">
        <f>IF(AND(критерии!$B$209=Данные!$B$7,OR(критерии!$A$209=Данные!$C$9,критерии!$A$209=$E$6)),критерии!$H$209,"-")</f>
        <v>-</v>
      </c>
      <c r="F73" s="298"/>
      <c r="G73" s="85" t="str">
        <f>критерии!$I$209&amp;CHAR(10)&amp;IF(критерии!$D$209=Данные!$A$20,Данные!$B$20,"")</f>
        <v xml:space="preserve">Форма, заверенная печатью организации и подписью руководителя.pdf
</v>
      </c>
      <c r="H73" s="107" t="str">
        <f>критерии!$J$209</f>
        <v xml:space="preserve">Форма № Основная </v>
      </c>
      <c r="I73" s="185" t="b">
        <v>0</v>
      </c>
      <c r="J73" s="147" t="str">
        <f>IF(I73,CONCATENATE(Данные!$A$18,D73),"")</f>
        <v/>
      </c>
      <c r="K73" s="100" t="str">
        <f>IF($E$73="-",Данные!$B$16,"")</f>
        <v>Не применимо</v>
      </c>
      <c r="L73" s="277"/>
      <c r="M73" s="278"/>
    </row>
    <row r="74" spans="2:13" ht="38.25" hidden="1" customHeight="1">
      <c r="B74" s="270"/>
      <c r="C74" s="273"/>
      <c r="D74" s="84" t="str">
        <f>критерии!$G$214</f>
        <v>7.2</v>
      </c>
      <c r="E74" s="297" t="str">
        <f>IF(AND(критерии!$B$214=Данные!$B$7,OR(критерии!$A$214=Данные!$C$9,критерии!$A$214=$E$6)),критерии!$H$214,"-")</f>
        <v>-</v>
      </c>
      <c r="F74" s="298"/>
      <c r="G74" s="85" t="str">
        <f>критерии!$I$214&amp;CHAR(10)&amp;IF(критерии!$D$214=Данные!$A$20,Данные!$B$20,"")</f>
        <v xml:space="preserve">Форма, заверенная печатью организации и подписью руководителя.pdf
</v>
      </c>
      <c r="H74" s="107" t="str">
        <f>критерии!$J$214</f>
        <v xml:space="preserve">Форма № Основная </v>
      </c>
      <c r="I74" s="185" t="b">
        <v>0</v>
      </c>
      <c r="J74" s="147" t="str">
        <f>IF(I74,CONCATENATE(Данные!$A$18,D74),"")</f>
        <v/>
      </c>
      <c r="K74" s="100" t="str">
        <f>IF($E$74="-",Данные!$B$16,"")</f>
        <v>Не применимо</v>
      </c>
      <c r="L74" s="277"/>
      <c r="M74" s="278"/>
    </row>
    <row r="75" spans="2:13" ht="69" hidden="1" customHeight="1">
      <c r="B75" s="270"/>
      <c r="C75" s="273"/>
      <c r="D75" s="84" t="str">
        <f>критерии!$G$219</f>
        <v>7.2</v>
      </c>
      <c r="E75" s="297" t="str">
        <f>IF(AND(критерии!$B$219=Данные!$B$7,OR(критерии!$A$219=Данные!$C$9,критерии!$A$219=$E$6)),критерии!$H$219,"-")</f>
        <v>-</v>
      </c>
      <c r="F75" s="298"/>
      <c r="G75" s="85" t="str">
        <f>критерии!$I$219&amp;CHAR(10)&amp;IF(критерии!$D$219=Данные!$A$20,Данные!$B$20,"")</f>
        <v xml:space="preserve"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
</v>
      </c>
      <c r="H75" s="107" t="str">
        <f>критерии!$J$219</f>
        <v xml:space="preserve">Форма № Основная </v>
      </c>
      <c r="I75" s="185" t="b">
        <v>0</v>
      </c>
      <c r="J75" s="147" t="str">
        <f>IF(I75,CONCATENATE(Данные!$A$18,D75),"")</f>
        <v/>
      </c>
      <c r="K75" s="100" t="str">
        <f>IF($E$75="-",Данные!$B$16,"")</f>
        <v>Не применимо</v>
      </c>
      <c r="L75" s="277"/>
      <c r="M75" s="278"/>
    </row>
    <row r="76" spans="2:13" ht="38.25" hidden="1" customHeight="1">
      <c r="B76" s="270"/>
      <c r="C76" s="273"/>
      <c r="D76" s="84" t="str">
        <f>критерии!$G$222</f>
        <v>7.2</v>
      </c>
      <c r="E76" s="297" t="str">
        <f>IF(AND(критерии!$B$222=Данные!$B$7,OR(критерии!$A$222=Данные!$C$9,критерии!$A$222=$E$6)),критерии!$H$222,"-")</f>
        <v>-</v>
      </c>
      <c r="F76" s="298"/>
      <c r="G76" s="85" t="str">
        <f>критерии!$I$222&amp;CHAR(10)&amp;IF(критерии!$D$222=Данные!$A$20,Данные!$B$20,"")</f>
        <v xml:space="preserve">Форма, заверенная печатью организации и подписью руководителя.pdf
</v>
      </c>
      <c r="H76" s="107" t="str">
        <f>критерии!$J$222</f>
        <v xml:space="preserve">Форма № Основная </v>
      </c>
      <c r="I76" s="185" t="b">
        <v>0</v>
      </c>
      <c r="J76" s="147" t="str">
        <f>IF(I76,CONCATENATE(Данные!$A$18,D76),"")</f>
        <v/>
      </c>
      <c r="K76" s="100" t="str">
        <f>IF($E$76="-",Данные!$B$16,"")</f>
        <v>Не применимо</v>
      </c>
      <c r="L76" s="277"/>
      <c r="M76" s="278"/>
    </row>
    <row r="77" spans="2:13" ht="38.25" customHeight="1">
      <c r="B77" s="270"/>
      <c r="C77" s="273"/>
      <c r="D77" s="84" t="str">
        <f>критерии!$G$225</f>
        <v>7.3</v>
      </c>
      <c r="E77" s="297" t="str">
        <f>IF(AND(критерии!$B$225=Данные!$B$7,OR(критерии!$A$225=Данные!$C$9,критерии!$A$225=$E$6)),критерии!$H$225,"-")</f>
        <v>Привлечение субподрядчиков (соотношение штатных и внештатных сотрудников)</v>
      </c>
      <c r="F77" s="298"/>
      <c r="G77" s="85" t="str">
        <f>критерии!$I$225&amp;CHAR(10)&amp;IF(критерии!$D$225=Данные!$A$20,Данные!$B$20,"")</f>
        <v xml:space="preserve">Форма, заверенная печатью организации и подписью руководителя.pdf
</v>
      </c>
      <c r="H77" s="86" t="str">
        <f>критерии!$J$225</f>
        <v>Форма № 9</v>
      </c>
      <c r="I77" s="185" t="b">
        <v>0</v>
      </c>
      <c r="J77" s="147" t="str">
        <f>IF(I77,CONCATENATE(Данные!$A$18,D77),"")</f>
        <v/>
      </c>
      <c r="K77" s="100" t="str">
        <f>IF($E$77="-",Данные!$B$16,"")</f>
        <v/>
      </c>
      <c r="L77" s="277"/>
      <c r="M77" s="278"/>
    </row>
    <row r="78" spans="2:13" ht="38.25" customHeight="1" thickBot="1">
      <c r="B78" s="271"/>
      <c r="C78" s="274"/>
      <c r="D78" s="88" t="str">
        <f>критерии!$G$230</f>
        <v>7.4</v>
      </c>
      <c r="E78" s="275" t="str">
        <f>IF(AND(критерии!$B$230=Данные!$B$7,OR(критерии!$A$230=Данные!$C$9,критерии!$A$230=$E$6)),критерии!$H$230,"-")</f>
        <v>Производственные процессы, переданные на аутсорсинг, в т.ч контроль качества</v>
      </c>
      <c r="F78" s="276"/>
      <c r="G78" s="89" t="str">
        <f>критерии!$I$230&amp;CHAR(10)&amp;IF(критерии!$D$230=Данные!$A$20,Данные!$B$20,"")</f>
        <v xml:space="preserve">Форма, заверенная печатью организации и подписью руководителя.pdf
</v>
      </c>
      <c r="H78" s="90" t="str">
        <f>критерии!$J$230</f>
        <v>Форма № 9А</v>
      </c>
      <c r="I78" s="185" t="b">
        <v>0</v>
      </c>
      <c r="J78" s="147" t="str">
        <f>IF(I78,CONCATENATE(Данные!$A$18,D78),"")</f>
        <v/>
      </c>
      <c r="K78" s="100" t="str">
        <f>IF($E$78="-",Данные!$B$16,"")</f>
        <v/>
      </c>
      <c r="L78" s="277"/>
      <c r="M78" s="278"/>
    </row>
    <row r="79" spans="2:13" ht="38.25" customHeight="1">
      <c r="B79" s="269">
        <f>критерии!$G$234</f>
        <v>8</v>
      </c>
      <c r="C79" s="272" t="str">
        <f>критерии!$H$234</f>
        <v>Система контроля качества</v>
      </c>
      <c r="D79" s="81" t="str">
        <f>критерии!$G$235</f>
        <v>8.1</v>
      </c>
      <c r="E79" s="279" t="str">
        <f>IF(AND(критерии!$B$235=Данные!$B$7,OR(критерии!$A$235=Данные!$C$9,критерии!$A$235=$E$6)),критерии!$H$235,"-")</f>
        <v>Наличие системы контроля качества</v>
      </c>
      <c r="F79" s="280"/>
      <c r="G79" s="82" t="str">
        <f>критерии!$I$235&amp;CHAR(10)&amp;IF(критерии!$D$235=Данные!$A$20,Данные!$B$20,"")</f>
        <v xml:space="preserve">Форма, заверенная печатью организации и подписью руководителя.pdf
</v>
      </c>
      <c r="H79" s="62" t="str">
        <f>критерии!$J$235</f>
        <v>Форма № 4</v>
      </c>
      <c r="I79" s="185" t="b">
        <v>0</v>
      </c>
      <c r="J79" s="147" t="str">
        <f>IF(I79,CONCATENATE(Данные!$A$18,D79),"")</f>
        <v/>
      </c>
      <c r="K79" s="100" t="str">
        <f>IF($E$79="-",Данные!$B$16,"")</f>
        <v/>
      </c>
      <c r="L79" s="277"/>
      <c r="M79" s="278"/>
    </row>
    <row r="80" spans="2:13" ht="38.25" customHeight="1">
      <c r="B80" s="270"/>
      <c r="C80" s="273"/>
      <c r="D80" s="92" t="str">
        <f>критерии!$G$238</f>
        <v>8.2</v>
      </c>
      <c r="E80" s="297" t="str">
        <f>IF(AND(критерии!$B$238=Данные!$B$7,OR(критерии!$A$238=Данные!$C$9,критерии!$A$238=$E$6)),критерии!$H$238,"-")</f>
        <v xml:space="preserve">Справка о системе операционного контроля </v>
      </c>
      <c r="F80" s="298"/>
      <c r="G80" s="201" t="str">
        <f>критерии!$I$238&amp;CHAR(10)&amp;IF(критерии!$D$238=Данные!$A$20,Данные!$B$20,"")</f>
        <v xml:space="preserve">Форма, заверенная печатью организации и подписью руководителя.pdf
</v>
      </c>
      <c r="H80" s="66" t="str">
        <f>критерии!$J$238</f>
        <v>Форма № 5</v>
      </c>
      <c r="I80" s="185" t="b">
        <v>0</v>
      </c>
      <c r="J80" s="147" t="str">
        <f>IF(I80,CONCATENATE(Данные!$A$18,D80),"")</f>
        <v/>
      </c>
      <c r="K80" s="100" t="str">
        <f>IF($E$80="-",Данные!$B$16,"")</f>
        <v/>
      </c>
      <c r="L80" s="277"/>
      <c r="M80" s="278"/>
    </row>
    <row r="81" spans="2:13" ht="81.75" customHeight="1">
      <c r="B81" s="270"/>
      <c r="C81" s="273"/>
      <c r="D81" s="92" t="str">
        <f>критерии!$G$241</f>
        <v>8.3</v>
      </c>
      <c r="E81" s="297" t="str">
        <f>IF(AND(критерии!$B$241=Данные!$B$7,OR(критерии!$A$241=Данные!$C$9,критерии!$A$241=$E$6)),критерии!$H$241,"-")</f>
        <v xml:space="preserve">Наличие системы прослеживаемости контрольных операций. </v>
      </c>
      <c r="F81" s="298"/>
      <c r="G81" s="201" t="str">
        <f>критерии!$I$241&amp;CHAR(10)&amp;IF(критерии!$D$241=Данные!$A$20,Данные!$B$20,"")</f>
        <v xml:space="preserve">Документы, подтверждающие прослеживаемость контрольных операций.pdf
</v>
      </c>
      <c r="H81" s="66" t="str">
        <f>критерии!$J$241</f>
        <v xml:space="preserve"> </v>
      </c>
      <c r="I81" s="185" t="b">
        <v>0</v>
      </c>
      <c r="J81" s="147" t="str">
        <f>IF(I81,CONCATENATE(Данные!$A$18,D81),"")</f>
        <v/>
      </c>
      <c r="K81" s="100" t="str">
        <f>IF($E$81="-",Данные!$B$16,"")</f>
        <v/>
      </c>
      <c r="L81" s="277"/>
      <c r="M81" s="278"/>
    </row>
    <row r="82" spans="2:13" ht="38.25" hidden="1" customHeight="1">
      <c r="B82" s="270"/>
      <c r="C82" s="273"/>
      <c r="D82" s="92" t="str">
        <f>критерии!$G$244</f>
        <v>8.3</v>
      </c>
      <c r="E82" s="297" t="str">
        <f>IF(AND(критерии!$B$244=Данные!$B$7,OR(критерии!$A$244=Данные!$C$9,критерии!$A$244=$E$6)),критерии!$H$244,"-")</f>
        <v>-</v>
      </c>
      <c r="F82" s="298"/>
      <c r="G82" s="201" t="str">
        <f>критерии!$I$244&amp;CHAR(10)&amp;IF(критерии!$D$244=Данные!$A$20,Данные!$B$20,"")</f>
        <v xml:space="preserve">Копия Приказов, Положения, Должностных инструкций, заверенные печатью организации и подписью руководителя.pdf
</v>
      </c>
      <c r="H82" s="66" t="str">
        <f>критерии!$J$244</f>
        <v xml:space="preserve"> </v>
      </c>
      <c r="I82" s="185" t="b">
        <v>0</v>
      </c>
      <c r="J82" s="147" t="str">
        <f>IF(I82,CONCATENATE(Данные!$A$18,D82),"")</f>
        <v/>
      </c>
      <c r="K82" s="100" t="str">
        <f>IF($E$82="-",Данные!$B$16,"")</f>
        <v>Не применимо</v>
      </c>
      <c r="L82" s="277"/>
      <c r="M82" s="278"/>
    </row>
    <row r="83" spans="2:13" ht="38.25" hidden="1" customHeight="1">
      <c r="B83" s="270"/>
      <c r="C83" s="273"/>
      <c r="D83" s="92" t="str">
        <f>критерии!$G$247</f>
        <v>8.3</v>
      </c>
      <c r="E83" s="297" t="str">
        <f>IF(AND(критерии!$B$247=Данные!$B$7,OR(критерии!$A$247=Данные!$C$9,критерии!$A$247=$E$6)),критерии!$H$247,"-")</f>
        <v>-</v>
      </c>
      <c r="F83" s="298"/>
      <c r="G83" s="201" t="str">
        <f>критерии!$I$247&amp;CHAR(10)&amp;IF(критерии!$D$247=Данные!$A$20,Данные!$B$20,"")</f>
        <v xml:space="preserve">Копия Приказов назначения, положение о службе, должностных инструкций, заверенные печатью организации и подписью руководителя.pdf
</v>
      </c>
      <c r="H83" s="66" t="str">
        <f>критерии!$J$247</f>
        <v xml:space="preserve"> </v>
      </c>
      <c r="I83" s="185"/>
      <c r="J83" s="147" t="str">
        <f>IF(I83,CONCATENATE(Данные!$A$18,D83),"")</f>
        <v/>
      </c>
      <c r="K83" s="100" t="str">
        <f>IF($E$83="-",Данные!$B$16,"")</f>
        <v>Не применимо</v>
      </c>
      <c r="L83" s="277"/>
      <c r="M83" s="278"/>
    </row>
    <row r="84" spans="2:13" ht="47.45" customHeight="1">
      <c r="B84" s="270"/>
      <c r="C84" s="273"/>
      <c r="D84" s="84" t="str">
        <f>критерии!$G$250</f>
        <v>8.4</v>
      </c>
      <c r="E84" s="297" t="str">
        <f>IF(AND(критерии!$B$250=Данные!$B$7,OR(критерии!$A$250=Данные!$C$9,критерии!$A$250=$E$6)),критерии!$H$250,"-")</f>
        <v>Наличие службы контроля качества (ОТК)</v>
      </c>
      <c r="F84" s="298"/>
      <c r="G84" s="202" t="str">
        <f>критерии!$I$250&amp;CHAR(10)&amp;IF(критерии!$D$250=Данные!$A$20,Данные!$B$20,"")</f>
        <v xml:space="preserve">Копия Приказа, заверенная печатью организации и подписью руководителя.pdf 
Удостоверения ВИК на специалистов ОТК.pdf 
</v>
      </c>
      <c r="H84" s="66" t="str">
        <f>критерии!$J$250</f>
        <v xml:space="preserve"> </v>
      </c>
      <c r="I84" s="185" t="b">
        <v>0</v>
      </c>
      <c r="J84" s="147" t="str">
        <f>IF(I84,CONCATENATE(Данные!$A$18,D84),"")</f>
        <v/>
      </c>
      <c r="K84" s="100" t="str">
        <f>IF($E$84="-",Данные!$B$16,"")</f>
        <v/>
      </c>
      <c r="L84" s="277"/>
      <c r="M84" s="278"/>
    </row>
    <row r="85" spans="2:13" ht="38.25" customHeight="1">
      <c r="B85" s="270"/>
      <c r="C85" s="273"/>
      <c r="D85" s="84" t="str">
        <f>критерии!$G$253</f>
        <v>8.5</v>
      </c>
      <c r="E85" s="297" t="str">
        <f>IF(AND(критерии!$B$253=Данные!$B$7,OR(критерии!$A$253=Данные!$C$9,критерии!$A$253=$E$6)),критерии!$H$253,"-")</f>
        <v>Приказ о назначении комиссии по входному контролю</v>
      </c>
      <c r="F85" s="298"/>
      <c r="G85" s="202" t="str">
        <f>критерии!$I$253&amp;CHAR(10)&amp;IF(критерии!$D$253=Данные!$A$20,Данные!$B$20,"")</f>
        <v xml:space="preserve">Копия Приказа, заверенная печатью организации и подписью руководителя.pdf
</v>
      </c>
      <c r="H85" s="66" t="str">
        <f>критерии!$J$253</f>
        <v xml:space="preserve"> </v>
      </c>
      <c r="I85" s="185" t="b">
        <v>0</v>
      </c>
      <c r="J85" s="147" t="str">
        <f>IF(I85,CONCATENATE(Данные!$A$18,D85),"")</f>
        <v/>
      </c>
      <c r="K85" s="100" t="str">
        <f>IF($E$85="-",Данные!$B$16,"")</f>
        <v/>
      </c>
      <c r="L85" s="277"/>
      <c r="M85" s="278"/>
    </row>
    <row r="86" spans="2:13" ht="80.25" customHeight="1">
      <c r="B86" s="270"/>
      <c r="C86" s="273"/>
      <c r="D86" s="84" t="str">
        <f>критерии!$G$256</f>
        <v>8.6</v>
      </c>
      <c r="E86" s="297" t="str">
        <f>IF(AND(критерии!$B$256=Данные!$B$7,OR(критерии!$A$256=Данные!$C$9,критерии!$A$256=$E$6)),критерии!$H$256,"-")</f>
        <v>Процедура проведния входного контроля</v>
      </c>
      <c r="F86" s="298"/>
      <c r="G86" s="202" t="str">
        <f>критерии!$I$256&amp;CHAR(10)&amp;IF(критерии!$D$256=Данные!$A$20,Данные!$B$20,"")</f>
        <v xml:space="preserve"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
</v>
      </c>
      <c r="H86" s="66" t="str">
        <f>критерии!$J$256</f>
        <v xml:space="preserve"> </v>
      </c>
      <c r="I86" s="185" t="b">
        <v>0</v>
      </c>
      <c r="J86" s="147" t="str">
        <f>IF(I86,CONCATENATE(Данные!$A$18,D86),"")</f>
        <v/>
      </c>
      <c r="K86" s="100" t="str">
        <f>IF($E$86="-",Данные!$B$16,"")</f>
        <v/>
      </c>
      <c r="L86" s="277"/>
      <c r="M86" s="278"/>
    </row>
    <row r="87" spans="2:13" ht="38.25" customHeight="1" thickBot="1">
      <c r="B87" s="271"/>
      <c r="C87" s="274"/>
      <c r="D87" s="88" t="str">
        <f>критерии!$G$259</f>
        <v>8.7</v>
      </c>
      <c r="E87" s="275" t="str">
        <f>IF(AND(критерии!$B$259=Данные!$B$7,OR(критерии!$A$259=Данные!$C$9,критерии!$A$259=$E$6)),критерии!$H$259,"-")</f>
        <v>Процедура проведения приемки (в т.ч. окончательный контроль, контрольная сборка и пр.)</v>
      </c>
      <c r="F87" s="276"/>
      <c r="G87" s="203" t="str">
        <f>критерии!$I$259&amp;CHAR(10)&amp;IF(критерии!$D$259=Данные!$A$20,Данные!$B$20,"")</f>
        <v xml:space="preserve">Копия процедуры проведения приемки, заверенная печатью организации и подписью руководителя.pdf
</v>
      </c>
      <c r="H87" s="71" t="str">
        <f>критерии!$J$259</f>
        <v xml:space="preserve"> </v>
      </c>
      <c r="I87" s="186" t="b">
        <v>0</v>
      </c>
      <c r="J87" s="147" t="str">
        <f>IF(I87,CONCATENATE(Данные!$A$18,D87),"")</f>
        <v/>
      </c>
      <c r="K87" s="148" t="str">
        <f>IF($E$87="-",Данные!$B$16,"")</f>
        <v/>
      </c>
      <c r="L87" s="380"/>
      <c r="M87" s="381"/>
    </row>
    <row r="88" spans="2:13" ht="38.25" hidden="1" customHeight="1">
      <c r="B88" s="281">
        <f>критерии!$G$263</f>
        <v>9</v>
      </c>
      <c r="C88" s="283" t="str">
        <f>критерии!$H$263</f>
        <v>Сведения об опыте выполнения аналогичных поставок, работ, услуг</v>
      </c>
      <c r="D88" s="96" t="str">
        <f>критерии!$G$264</f>
        <v>9.0</v>
      </c>
      <c r="E88" s="287" t="str">
        <f>IF(AND(критерии!$B$264=Данные!$B$7,OR(критерии!$A$264=Данные!$C$9,критерии!$A$264=$E$6)),критерии!$H$264,"-")</f>
        <v>-</v>
      </c>
      <c r="F88" s="288"/>
      <c r="G88" s="204" t="str">
        <f>критерии!$I$264&amp;CHAR(10)&amp;IF(критерии!$D$264=Данные!$A$20,Данные!$B$20,"")</f>
        <v xml:space="preserve">Форма, заверенная печатью организации и подписью руководителя.pdf
</v>
      </c>
      <c r="H88" s="193" t="str">
        <f>критерии!$J$264</f>
        <v>Форма № 6</v>
      </c>
      <c r="I88" s="185" t="b">
        <v>0</v>
      </c>
      <c r="J88" s="147" t="str">
        <f>IF(I88,CONCATENATE(Данные!$A$18,D88),"")</f>
        <v/>
      </c>
      <c r="K88" s="100" t="str">
        <f>IF($E$88="-",Данные!$B$16,"")</f>
        <v>Не применимо</v>
      </c>
      <c r="L88" s="277"/>
      <c r="M88" s="278"/>
    </row>
    <row r="89" spans="2:13" ht="81.75" customHeight="1" thickBot="1">
      <c r="B89" s="285"/>
      <c r="C89" s="286"/>
      <c r="D89" s="88" t="str">
        <f>критерии!$G$269</f>
        <v>9.1</v>
      </c>
      <c r="E89" s="275" t="str">
        <f>IF(AND(критерии!$B$269=Данные!$B$7,OR(критерии!$A$269=Данные!$C$9,критерии!$A$269=$E$6)),критерии!$H$269,"-")</f>
        <v>Опыт работы с ИНК, оценка удовлетворенности заказчика</v>
      </c>
      <c r="F89" s="276"/>
      <c r="G89" s="205" t="str">
        <f>критерии!$I$269&amp;CHAR(10)&amp;IF(критерии!$D$269=Данные!$A$20,Данные!$B$20,"")</f>
        <v xml:space="preserve">Форма, заверенная печатью организации и подписью руководителя.pdf, Анкета удовлетворенности (заполняется тех.экспертом)
</v>
      </c>
      <c r="H89" s="71" t="str">
        <f>критерии!$J$269</f>
        <v>Форма № 8 /
Форма № 8А</v>
      </c>
      <c r="I89" s="189" t="b">
        <v>0</v>
      </c>
      <c r="J89" s="146" t="str">
        <f>IF(I89,CONCATENATE(Данные!$A$18,D89),"")</f>
        <v/>
      </c>
      <c r="K89" s="108" t="str">
        <f>IF($E$89="-",Данные!$B$16,"")</f>
        <v/>
      </c>
      <c r="L89" s="376"/>
      <c r="M89" s="377"/>
    </row>
    <row r="90" spans="2:13" ht="30.75" hidden="1" customHeight="1" thickBot="1">
      <c r="B90" s="281">
        <f>критерии!$G$274</f>
        <v>10</v>
      </c>
      <c r="C90" s="283" t="str">
        <f>критерии!$H$274</f>
        <v xml:space="preserve">Соответствие документов требованиям </v>
      </c>
      <c r="D90" s="110" t="str">
        <f>критерии!$G$275</f>
        <v>10.1</v>
      </c>
      <c r="E90" s="279" t="str">
        <f>IF(AND(критерии!$B$275=Данные!$B$7,OR(критерии!$A$275=Данные!$C$9,критерии!$A$275=$E$6)),критерии!$H$275,"-")</f>
        <v>Полнота представленных документов</v>
      </c>
      <c r="F90" s="280"/>
      <c r="G90" s="250" t="str">
        <f>критерии!$I$275</f>
        <v>Оценка организатора, тех.эксперта</v>
      </c>
      <c r="H90" s="73"/>
      <c r="I90" s="184" t="b">
        <v>0</v>
      </c>
      <c r="J90" s="147" t="str">
        <f>IF(I90,CONCATENATE(Данные!$A$18,#REF!),"")</f>
        <v/>
      </c>
      <c r="K90" s="111" t="str">
        <f>IF($E$90="-",Данные!$B$16,"")</f>
        <v/>
      </c>
      <c r="L90" s="149"/>
    </row>
    <row r="91" spans="2:13" ht="37.5" hidden="1" customHeight="1" thickBot="1">
      <c r="B91" s="282"/>
      <c r="C91" s="284"/>
      <c r="D91" s="112" t="str">
        <f>критерии!$G$280</f>
        <v>10.2</v>
      </c>
      <c r="E91" s="275" t="str">
        <f>IF(AND(критерии!$B$280=Данные!$B$7,OR(критерии!$A$280=Данные!$C$9,критерии!$A$280=$E$6)),критерии!$H$280,"-")</f>
        <v>Наличие существенных замечаний к  документации</v>
      </c>
      <c r="F91" s="276"/>
      <c r="G91" s="113" t="str">
        <f>критерии!$I$280</f>
        <v>Оценка организатора, тех.эксперта</v>
      </c>
      <c r="H91" s="114"/>
      <c r="I91" s="190" t="b">
        <v>0</v>
      </c>
      <c r="J91" s="146" t="str">
        <f>IF(I91,CONCATENATE(Данные!$A$18,#REF!),"")</f>
        <v/>
      </c>
      <c r="K91" s="115" t="str">
        <f>IF($E$91="-",Данные!$B$16,"")</f>
        <v/>
      </c>
      <c r="L91" s="109"/>
    </row>
    <row r="92" spans="2:13" ht="24.6" customHeight="1" thickBot="1">
      <c r="B92" s="116"/>
      <c r="C92" s="117"/>
      <c r="D92" s="118"/>
      <c r="E92" s="118"/>
      <c r="F92" s="119"/>
      <c r="G92" s="120"/>
      <c r="H92" s="121"/>
      <c r="I92" s="191"/>
      <c r="J92" s="121"/>
      <c r="K92" s="122"/>
      <c r="L92" s="150"/>
    </row>
    <row r="93" spans="2:13" ht="16.899999999999999" customHeight="1" thickBot="1">
      <c r="B93" s="56"/>
      <c r="C93" s="57"/>
      <c r="D93" s="252"/>
      <c r="E93" s="57"/>
      <c r="F93" s="57"/>
      <c r="G93" s="57" t="s">
        <v>57</v>
      </c>
      <c r="H93" s="57"/>
      <c r="I93" s="179"/>
      <c r="J93" s="57"/>
      <c r="K93" s="123"/>
      <c r="L93" s="151"/>
      <c r="M93" s="165"/>
    </row>
    <row r="94" spans="2:13" ht="34.9" hidden="1" customHeight="1">
      <c r="B94" s="289">
        <f>критерии!$G$286</f>
        <v>11</v>
      </c>
      <c r="C94" s="292" t="str">
        <f>критерии!$H$286</f>
        <v>Наличие разрешений/лицензии на вид деятельности</v>
      </c>
      <c r="D94" s="81" t="str">
        <f>критерии!$G$287</f>
        <v>11.0</v>
      </c>
      <c r="E94" s="279" t="str">
        <f>IF(AND(критерии!$B$287=Данные!$B$7,OR(критерии!$A$287=Данные!$C$9,критерии!$A$287=$E$6)),критерии!$H$287,"-")</f>
        <v>-</v>
      </c>
      <c r="F94" s="280"/>
      <c r="G94" s="82" t="str">
        <f>критерии!$I$287&amp;CHAR(10)&amp;IF(критерии!$D$287=Данные!$A$20,Данные!$B$20,"")</f>
        <v xml:space="preserve">Копии свидетельств заверенные печатью организации и подписью руководителя.pdf
</v>
      </c>
      <c r="H94" s="83" t="str">
        <f>критерии!$J$287</f>
        <v xml:space="preserve"> </v>
      </c>
      <c r="I94" s="192" t="b">
        <v>0</v>
      </c>
      <c r="J94" s="144" t="str">
        <f>IF(I94,CONCATENATE(Данные!$A$18,D94),"")</f>
        <v/>
      </c>
      <c r="K94" s="99" t="str">
        <f>IF($E$94="-",Данные!$B$16,"")</f>
        <v>Не применимо</v>
      </c>
      <c r="L94" s="374"/>
      <c r="M94" s="375"/>
    </row>
    <row r="95" spans="2:13" ht="34.9" hidden="1" customHeight="1">
      <c r="B95" s="290"/>
      <c r="C95" s="293"/>
      <c r="D95" s="84" t="str">
        <f>критерии!$G$292</f>
        <v>11.0</v>
      </c>
      <c r="E95" s="297" t="str">
        <f>IF(AND(критерии!$B$292=Данные!$B$7,OR(критерии!$A$292=Данные!$C$9,критерии!$A$292=$E$6)),критерии!$H$292,"-")</f>
        <v>-</v>
      </c>
      <c r="F95" s="298"/>
      <c r="G95" s="85" t="str">
        <f>критерии!$I$292&amp;CHAR(10)&amp;IF(критерии!$D$292=Данные!$A$20,Данные!$B$20,"")</f>
        <v xml:space="preserve">Копии свидетельств заверенные печатью организации и подписью руководителя.pdf
</v>
      </c>
      <c r="H95" s="86" t="str">
        <f>критерии!$J$292</f>
        <v xml:space="preserve"> </v>
      </c>
      <c r="I95" s="196" t="b">
        <v>0</v>
      </c>
      <c r="J95" s="147" t="str">
        <f>IF(I95,CONCATENATE(Данные!$A$18,D95),"")</f>
        <v/>
      </c>
      <c r="K95" s="100" t="str">
        <f>IF($E$95="-",Данные!$B$16,"")</f>
        <v>Не применимо</v>
      </c>
      <c r="L95" s="277"/>
      <c r="M95" s="278"/>
    </row>
    <row r="96" spans="2:13" ht="34.9" customHeight="1">
      <c r="B96" s="290"/>
      <c r="C96" s="293"/>
      <c r="D96" s="84" t="str">
        <f>критерии!$G$295</f>
        <v>11.1</v>
      </c>
      <c r="E96" s="297" t="str">
        <f>IF(AND(критерии!$B$295=Данные!$B$7,OR(критерии!$A$295=Данные!$C$9,критерии!$A$295=$E$6)),критерии!$H$295,"-")</f>
        <v>Сведения о системе менеджмента качества  на соответствие требованиям системе ISO 9000</v>
      </c>
      <c r="F96" s="298"/>
      <c r="G96" s="85" t="str">
        <f>критерии!$I$295&amp;CHAR(10)&amp;IF(критерии!$D$295=Данные!$A$20,Данные!$B$20,"")</f>
        <v xml:space="preserve">Копии свидетельств заверенные печатью организации и подписью руководителя.pdf
</v>
      </c>
      <c r="H96" s="86" t="str">
        <f>критерии!$J$295</f>
        <v xml:space="preserve"> </v>
      </c>
      <c r="I96" s="196" t="b">
        <v>0</v>
      </c>
      <c r="J96" s="147" t="str">
        <f>IF(I96,CONCATENATE(Данные!$A$18,D96),"")</f>
        <v/>
      </c>
      <c r="K96" s="100" t="str">
        <f>IF($E$96="-",Данные!$B$16,"")</f>
        <v/>
      </c>
      <c r="L96" s="277"/>
      <c r="M96" s="278"/>
    </row>
    <row r="97" spans="1:13" ht="31.15" customHeight="1" thickBot="1">
      <c r="B97" s="291"/>
      <c r="C97" s="294"/>
      <c r="D97" s="92" t="str">
        <f>критерии!$G$298</f>
        <v>11.2</v>
      </c>
      <c r="E97" s="275" t="str">
        <f>IF(AND(критерии!$B$298=Данные!$B$7,OR(критерии!$A$298=Данные!$C$9,критерии!$A$298=$E$6)),критерии!$H$298,"-")</f>
        <v>Сведения о системе менеджмента в области охраны труда на соответствие OHSAS 18001</v>
      </c>
      <c r="F97" s="276"/>
      <c r="G97" s="201" t="str">
        <f>критерии!$I$298&amp;CHAR(10)&amp;IF(критерии!$D$298=Данные!$A$20,Данные!$B$20,"")</f>
        <v xml:space="preserve">Копии свидетельств заверенные печатью организации и подписью руководителя.pdf
</v>
      </c>
      <c r="H97" s="124" t="str">
        <f>критерии!$J$298</f>
        <v xml:space="preserve"> </v>
      </c>
      <c r="I97" s="185" t="b">
        <v>0</v>
      </c>
      <c r="J97" s="147" t="str">
        <f>IF(I97,CONCATENATE(Данные!$A$18,D97),"")</f>
        <v/>
      </c>
      <c r="K97" s="100" t="str">
        <f>IF($E$97="-",Данные!$B$16,"")</f>
        <v/>
      </c>
      <c r="L97" s="277"/>
      <c r="M97" s="278"/>
    </row>
    <row r="98" spans="1:13" ht="40.15" customHeight="1">
      <c r="B98" s="269">
        <f>критерии!$G$301</f>
        <v>12</v>
      </c>
      <c r="C98" s="272" t="str">
        <f>критерии!$H$301</f>
        <v xml:space="preserve">Нормы, стандарты, лицензии, сертификаты, патенты. </v>
      </c>
      <c r="D98" s="81" t="str">
        <f>критерии!$G$302</f>
        <v>12.1</v>
      </c>
      <c r="E98" s="279" t="str">
        <f>IF(AND(критерии!$B$302=Данные!$B$7,OR(критерии!$A$302=Данные!$C$9,критерии!$A$302=$E$6)),критерии!$H$302,"-")</f>
        <v>Информация о ранее проведенных технических аудитах (кроме ООО «ИНК»)</v>
      </c>
      <c r="F98" s="280"/>
      <c r="G98" s="82" t="str">
        <f>критерии!$I$302&amp;CHAR(10)&amp;IF(критерии!$D$302=Данные!$A$20,Данные!$B$20,"")</f>
        <v xml:space="preserve">Копии писем от заказчиков аудита, Форма, заверенная печатью организации и подписью руководителя.pdf
</v>
      </c>
      <c r="H98" s="83" t="str">
        <f>критерии!$J$302</f>
        <v>Форма № 14</v>
      </c>
      <c r="I98" s="185" t="b">
        <v>0</v>
      </c>
      <c r="J98" s="147" t="str">
        <f>IF(I98,CONCATENATE(Данные!$A$18,D98),"")</f>
        <v/>
      </c>
      <c r="K98" s="100" t="str">
        <f>IF($E$98="-",Данные!$B$16,"")</f>
        <v/>
      </c>
      <c r="L98" s="277"/>
      <c r="M98" s="278"/>
    </row>
    <row r="99" spans="1:13" ht="40.15" hidden="1" customHeight="1">
      <c r="B99" s="270"/>
      <c r="C99" s="273"/>
      <c r="D99" s="84" t="str">
        <f>критерии!$G$305</f>
        <v>12.1</v>
      </c>
      <c r="E99" s="297" t="str">
        <f>IF(AND(критерии!$B$305=Данные!$B$7,OR(критерии!$A$305=Данные!$C$9,критерии!$A$305=$E$6)),критерии!$H$305,"-")</f>
        <v>-</v>
      </c>
      <c r="F99" s="298"/>
      <c r="G99" s="85" t="str">
        <f>критерии!$I$305&amp;CHAR(10)&amp;IF(критерии!$D$305=Данные!$A$20,Данные!$B$20,"")</f>
        <v xml:space="preserve">Копии удостоверений, свидетельств заверенные печатью организации и подписью руководителя.pdf
</v>
      </c>
      <c r="H99" s="86" t="str">
        <f>критерии!$J$305</f>
        <v xml:space="preserve"> </v>
      </c>
      <c r="I99" s="196" t="b">
        <v>0</v>
      </c>
      <c r="J99" s="147" t="str">
        <f>IF(I99,CONCATENATE(Данные!$A$18,D99),"")</f>
        <v/>
      </c>
      <c r="K99" s="100" t="str">
        <f>IF($E$99="-",Данные!$B$16,"")</f>
        <v>Не применимо</v>
      </c>
      <c r="L99" s="277"/>
      <c r="M99" s="278"/>
    </row>
    <row r="100" spans="1:13" ht="40.15" hidden="1" customHeight="1">
      <c r="B100" s="270"/>
      <c r="C100" s="273"/>
      <c r="D100" s="84" t="str">
        <f>критерии!$G$308</f>
        <v>12.1</v>
      </c>
      <c r="E100" s="297" t="str">
        <f>IF(AND(критерии!$B$308=Данные!$B$7,OR(критерии!$A$308=Данные!$C$9,критерии!$A$308=$E$6)),критерии!$H$308,"-")</f>
        <v>-</v>
      </c>
      <c r="F100" s="298"/>
      <c r="G100" s="85" t="str">
        <f>критерии!$I$308&amp;CHAR(10)&amp;IF(критерии!$D$308=Данные!$A$20,Данные!$B$20,"")</f>
        <v xml:space="preserve">Копии удостоверений, свидетельств заверенные печатью организации и подписью руководителя.pdf
</v>
      </c>
      <c r="H100" s="86" t="str">
        <f>критерии!$J$308</f>
        <v xml:space="preserve"> </v>
      </c>
      <c r="I100" s="196" t="b">
        <v>0</v>
      </c>
      <c r="J100" s="147" t="str">
        <f>IF(I100,CONCATENATE(Данные!$A$18,D100),"")</f>
        <v/>
      </c>
      <c r="K100" s="100" t="str">
        <f>IF($E$100="-",Данные!$B$16,"")</f>
        <v>Не применимо</v>
      </c>
      <c r="L100" s="277"/>
      <c r="M100" s="278"/>
    </row>
    <row r="101" spans="1:13" ht="40.15" hidden="1" customHeight="1">
      <c r="B101" s="270"/>
      <c r="C101" s="273"/>
      <c r="D101" s="84" t="str">
        <f>критерии!$G$311</f>
        <v>12.1</v>
      </c>
      <c r="E101" s="297" t="str">
        <f>IF(AND(критерии!$B$311=Данные!$B$7,OR(критерии!$A$311=Данные!$C$9,критерии!$A$311=$E$6)),критерии!$H$311,"-")</f>
        <v>-</v>
      </c>
      <c r="F101" s="298"/>
      <c r="G101" s="85" t="str">
        <f>критерии!$I$311&amp;CHAR(10)&amp;IF(критерии!$D$311=Данные!$A$20,Данные!$B$20,"")</f>
        <v xml:space="preserve">Сертификат соответствия ТР ТС, заверенный печатью организации и подписью руководителя.pdf
</v>
      </c>
      <c r="H101" s="86" t="str">
        <f>критерии!$J$311</f>
        <v xml:space="preserve"> </v>
      </c>
      <c r="I101" s="196" t="b">
        <v>0</v>
      </c>
      <c r="J101" s="147" t="str">
        <f>IF(I101,CONCATENATE(Данные!$A$18,D101),"")</f>
        <v/>
      </c>
      <c r="K101" s="100" t="str">
        <f>IF($E$101="-",Данные!$B$16,"")</f>
        <v>Не применимо</v>
      </c>
      <c r="L101" s="277"/>
      <c r="M101" s="278"/>
    </row>
    <row r="102" spans="1:13" ht="40.15" hidden="1" customHeight="1">
      <c r="B102" s="270"/>
      <c r="C102" s="273"/>
      <c r="D102" s="84" t="str">
        <f>критерии!$G$314</f>
        <v>12.1</v>
      </c>
      <c r="E102" s="297" t="str">
        <f>IF(AND(критерии!$B$314=Данные!$B$7,OR(критерии!$A$314=Данные!$C$9,критерии!$A$314=$E$6)),критерии!$H$314,"-")</f>
        <v>-</v>
      </c>
      <c r="F102" s="298"/>
      <c r="G102" s="85" t="str">
        <f>критерии!$I$314&amp;CHAR(10)&amp;IF(критерии!$D$314=Данные!$A$20,Данные!$B$20,"")</f>
        <v xml:space="preserve">Копии патентов, свидетельств, заверенные печатью организации и подписью руководителя.pdf
</v>
      </c>
      <c r="H102" s="86" t="str">
        <f>критерии!$J$314</f>
        <v xml:space="preserve"> </v>
      </c>
      <c r="I102" s="196" t="b">
        <v>0</v>
      </c>
      <c r="J102" s="147" t="str">
        <f>IF(I102,CONCATENATE(Данные!$A$18,D102),"")</f>
        <v/>
      </c>
      <c r="K102" s="100" t="str">
        <f>IF($E$102="-",Данные!$B$16,"")</f>
        <v>Не применимо</v>
      </c>
      <c r="L102" s="277"/>
      <c r="M102" s="278"/>
    </row>
    <row r="103" spans="1:13" ht="40.15" hidden="1" customHeight="1">
      <c r="B103" s="270"/>
      <c r="C103" s="273"/>
      <c r="D103" s="84" t="str">
        <f>критерии!$G$317</f>
        <v>12.1</v>
      </c>
      <c r="E103" s="297" t="str">
        <f>IF(AND(критерии!$B$317=Данные!$B$7,OR(критерии!$A$317=Данные!$C$9,критерии!$A$317=$E$6)),критерии!$H$317,"-")</f>
        <v>-</v>
      </c>
      <c r="F103" s="298"/>
      <c r="G103" s="85" t="str">
        <f>критерии!$I$317&amp;CHAR(10)&amp;IF(критерии!$D$317=Данные!$A$20,Данные!$B$20,"")</f>
        <v xml:space="preserve">Копии документов, заверенные печатью организации и подписью руководителя.pdf
</v>
      </c>
      <c r="H103" s="86" t="str">
        <f>критерии!$J$317</f>
        <v xml:space="preserve"> </v>
      </c>
      <c r="I103" s="196" t="b">
        <v>0</v>
      </c>
      <c r="J103" s="147" t="str">
        <f>IF(I103,CONCATENATE(Данные!$A$18,D103),"")</f>
        <v/>
      </c>
      <c r="K103" s="100" t="str">
        <f>IF($E$103="-",Данные!$B$16,"")</f>
        <v>Не применимо</v>
      </c>
      <c r="L103" s="277"/>
      <c r="M103" s="278"/>
    </row>
    <row r="104" spans="1:13" ht="40.15" customHeight="1" thickBot="1">
      <c r="B104" s="271"/>
      <c r="C104" s="274"/>
      <c r="D104" s="88" t="str">
        <f>критерии!$G$320</f>
        <v>12.2</v>
      </c>
      <c r="E104" s="275" t="str">
        <f>IF(AND(критерии!$B$320=Данные!$B$7,OR(критерии!$A$320=Данные!$C$9,критерии!$A$320=$E$6)),критерии!$H$320,"-")</f>
        <v>Наличие производственного досье</v>
      </c>
      <c r="F104" s="276"/>
      <c r="G104" s="89" t="str">
        <f>критерии!$I$320&amp;CHAR(10)&amp;IF(критерии!$D$320=Данные!$A$20,Данные!$B$20,"")</f>
        <v xml:space="preserve">Производственное досье,  заверенное печатью организации и подписью руководителя.pdf
</v>
      </c>
      <c r="H104" s="90" t="str">
        <f>критерии!$J$320</f>
        <v xml:space="preserve"> </v>
      </c>
      <c r="I104" s="185" t="b">
        <v>0</v>
      </c>
      <c r="J104" s="147" t="str">
        <f>IF(I104,CONCATENATE(Данные!$A$18,D104),"")</f>
        <v/>
      </c>
      <c r="K104" s="100" t="str">
        <f>IF($E$104="-",Данные!$B$16,"")</f>
        <v/>
      </c>
      <c r="L104" s="277"/>
      <c r="M104" s="278"/>
    </row>
    <row r="105" spans="1:13" ht="39" hidden="1" customHeight="1">
      <c r="B105" s="281">
        <f>критерии!$G$323</f>
        <v>13</v>
      </c>
      <c r="C105" s="283" t="str">
        <f>критерии!$H$323</f>
        <v>Репутационные сведения</v>
      </c>
      <c r="D105" s="81" t="str">
        <f>критерии!$G$324</f>
        <v>13.0</v>
      </c>
      <c r="E105" s="279" t="str">
        <f>IF(AND(критерии!$B$324=Данные!$B$7,OR(критерии!$A$324=Данные!$C$9,критерии!$A$324=$E$6)),критерии!$H$324,"-")</f>
        <v>-</v>
      </c>
      <c r="F105" s="280"/>
      <c r="G105" s="82" t="str">
        <f>критерии!$I$324&amp;CHAR(10)&amp;IF(критерии!$D$324=Данные!$A$20,Данные!$B$20,"")</f>
        <v xml:space="preserve">Форма, заверенная печатью организации и подписью руководителя.pdf
</v>
      </c>
      <c r="H105" s="83" t="str">
        <f>критерии!$J$324</f>
        <v>Форма № 6</v>
      </c>
      <c r="I105" s="185" t="b">
        <v>0</v>
      </c>
      <c r="J105" s="147" t="str">
        <f>IF(I105,CONCATENATE(Данные!$A$18,D105),"")</f>
        <v/>
      </c>
      <c r="K105" s="100" t="str">
        <f>IF($E$105="-",Данные!$B$16,"")</f>
        <v>Не применимо</v>
      </c>
      <c r="L105" s="277"/>
      <c r="M105" s="278"/>
    </row>
    <row r="106" spans="1:13" ht="39" customHeight="1">
      <c r="B106" s="290"/>
      <c r="C106" s="293"/>
      <c r="D106" s="84" t="str">
        <f>критерии!$G$329</f>
        <v>13.1</v>
      </c>
      <c r="E106" s="297" t="str">
        <f>IF(AND(критерии!$B$329=Данные!$B$7,OR(критерии!$A$329=Данные!$C$9,критерии!$A$329=$E$6)),критерии!$H$329,"-")</f>
        <v>Имеются ли непогашенные претензии со стороны Заказчиков?</v>
      </c>
      <c r="F106" s="298"/>
      <c r="G106" s="85" t="str">
        <f>критерии!$I$329&amp;CHAR(10)&amp;IF(критерии!$D$329=Данные!$A$20,Данные!$B$20,"")</f>
        <v xml:space="preserve">Письмо на фирменном бланке организации за подписью руководителя с указанием выполненных работ, оказанных услуг и наличия нареканий/претензий
</v>
      </c>
      <c r="H106" s="125" t="str">
        <f>критерии!$J$329</f>
        <v xml:space="preserve"> </v>
      </c>
      <c r="I106" s="196" t="b">
        <v>0</v>
      </c>
      <c r="J106" s="147" t="str">
        <f>IF(I106,CONCATENATE(Данные!$A$18,D106),"")</f>
        <v/>
      </c>
      <c r="K106" s="100" t="str">
        <f>IF($E$106="-",Данные!$B$16,"")</f>
        <v/>
      </c>
      <c r="L106" s="277"/>
      <c r="M106" s="278"/>
    </row>
    <row r="107" spans="1:13" ht="39" hidden="1" customHeight="1">
      <c r="B107" s="290"/>
      <c r="C107" s="293"/>
      <c r="D107" s="84" t="str">
        <f>критерии!$G$332</f>
        <v>13.1</v>
      </c>
      <c r="E107" s="297" t="str">
        <f>IF(AND(критерии!$B$332=Данные!$B$7,OR(критерии!$A$332=Данные!$C$9,критерии!$A$332=$E$6)),критерии!$H$332,"-")</f>
        <v>-</v>
      </c>
      <c r="F107" s="298"/>
      <c r="G107" s="85" t="str">
        <f>критерии!$I$332&amp;CHAR(10)&amp;IF(критерии!$D$332=Данные!$A$20,Данные!$B$20,"")</f>
        <v xml:space="preserve">Форма, заверенная печатью организации и подписью руководителя.pdf
Лицензии на используемое ПО.pdf
</v>
      </c>
      <c r="H107" s="86" t="str">
        <f>критерии!$J$332</f>
        <v>Форма № 22</v>
      </c>
      <c r="I107" s="196" t="b">
        <v>0</v>
      </c>
      <c r="J107" s="147" t="str">
        <f>IF(I107,CONCATENATE(Данные!$A$18,D107),"")</f>
        <v/>
      </c>
      <c r="K107" s="100" t="str">
        <f>IF($E$107="-",Данные!$B$16,"")</f>
        <v>Не применимо</v>
      </c>
      <c r="L107" s="277"/>
      <c r="M107" s="278"/>
    </row>
    <row r="108" spans="1:13" ht="31.5" customHeight="1">
      <c r="B108" s="320"/>
      <c r="C108" s="321"/>
      <c r="D108" s="84" t="str">
        <f>критерии!$G$335</f>
        <v>13.2</v>
      </c>
      <c r="E108" s="297" t="str">
        <f>IF(AND(критерии!$B$335=Данные!$B$7,OR(критерии!$A$335=Данные!$C$9,критерии!$A$335=$E$6)),критерии!$H$335,"-")</f>
        <v>Возможна ли поставка продукции на Опытно Промысловые Испытания (ОПИ)?</v>
      </c>
      <c r="F108" s="298"/>
      <c r="G108" s="85" t="str">
        <f>критерии!$I$335&amp;CHAR(10)&amp;IF(критерии!$D$335=Данные!$A$20,Данные!$B$20,"")</f>
        <v xml:space="preserve">Ответ в свободной форме
</v>
      </c>
      <c r="H108" s="125" t="str">
        <f>критерии!$J$335</f>
        <v xml:space="preserve"> </v>
      </c>
      <c r="I108" s="196" t="b">
        <v>0</v>
      </c>
      <c r="J108" s="147" t="str">
        <f>IF(I108,CONCATENATE(Данные!$A$18,D108),"")</f>
        <v/>
      </c>
      <c r="K108" s="100" t="str">
        <f>IF($E$108="-",Данные!$B$16,"")</f>
        <v/>
      </c>
      <c r="L108" s="277"/>
      <c r="M108" s="278"/>
    </row>
    <row r="109" spans="1:13" ht="25.15" customHeight="1" thickBot="1">
      <c r="A109" s="126"/>
      <c r="B109" s="285"/>
      <c r="C109" s="286"/>
      <c r="D109" s="88" t="str">
        <f>критерии!$G$338</f>
        <v>13.3</v>
      </c>
      <c r="E109" s="275" t="str">
        <f>IF(AND(критерии!$B$338=Данные!$B$7,OR(критерии!$A$338=Данные!$C$9,критерии!$A$338=$E$6)),критерии!$H$338,"-")</f>
        <v>В чем заключается конкурентное преимущество предприятия?</v>
      </c>
      <c r="F109" s="276"/>
      <c r="G109" s="89" t="str">
        <f>критерии!$I$338&amp;CHAR(10)&amp;IF(критерии!$D$338=Данные!$A$20,Данные!$B$20,"")</f>
        <v xml:space="preserve">Ответ в свободной форме
</v>
      </c>
      <c r="H109" s="127" t="str">
        <f>критерии!$J$338</f>
        <v xml:space="preserve"> </v>
      </c>
      <c r="I109" s="185" t="b">
        <v>0</v>
      </c>
      <c r="J109" s="147" t="str">
        <f>IF(I109,CONCATENATE(Данные!$A$18,D109),"")</f>
        <v/>
      </c>
      <c r="K109" s="100" t="str">
        <f>IF($E$109="-",Данные!$B$16,"")</f>
        <v/>
      </c>
      <c r="L109" s="378"/>
      <c r="M109" s="379"/>
    </row>
    <row r="110" spans="1:13" ht="36" hidden="1" customHeight="1" thickBot="1">
      <c r="B110" s="316">
        <f>критерии!$G$339</f>
        <v>14</v>
      </c>
      <c r="C110" s="318" t="str">
        <f>критерии!$H$339</f>
        <v>Организационная структура и кадры</v>
      </c>
      <c r="D110" s="84" t="str">
        <f>критерии!$G$340</f>
        <v>14.0</v>
      </c>
      <c r="E110" s="279" t="str">
        <f>IF(AND(критерии!$B$340=Данные!$B$7,OR(критерии!$A$340=Данные!$C$9,критерии!$A$340=$E$6)),критерии!$H$340,"-")</f>
        <v>-</v>
      </c>
      <c r="F110" s="280"/>
      <c r="G110" s="97" t="str">
        <f>критерии!$I$340&amp;CHAR(10)&amp;IF(критерии!$D$340=Данные!$A$20,Данные!$B$20,"")</f>
        <v xml:space="preserve">Копии документов, заверенные печатью организации и подписью руководителя.pdf
</v>
      </c>
      <c r="H110" s="86" t="str">
        <f>критерии!$J$340</f>
        <v xml:space="preserve"> </v>
      </c>
      <c r="I110" s="185" t="b">
        <v>0</v>
      </c>
      <c r="J110" s="147" t="str">
        <f>IF(I110,CONCATENATE(Данные!$A$18,D110),"")</f>
        <v/>
      </c>
      <c r="K110" s="100" t="str">
        <f>IF($E$110="-",Данные!$B$16,"")</f>
        <v>Не применимо</v>
      </c>
      <c r="L110" s="378"/>
      <c r="M110" s="379"/>
    </row>
    <row r="111" spans="1:13" ht="36" customHeight="1" thickBot="1">
      <c r="B111" s="316"/>
      <c r="C111" s="318"/>
      <c r="D111" s="92" t="str">
        <f>критерии!$G$341</f>
        <v>14.1</v>
      </c>
      <c r="E111" s="297" t="str">
        <f>IF(AND(критерии!$B$341=Данные!$B$7,OR(критерии!$A$341=Данные!$C$9,критерии!$A$341=$E$6)),критерии!$H$341,"-")</f>
        <v>Представитель компании в г. Иркутске</v>
      </c>
      <c r="F111" s="298"/>
      <c r="G111" s="91" t="str">
        <f>критерии!$I$341&amp;CHAR(10)&amp;IF(критерии!$D$341=Данные!$A$20,Данные!$B$20,"")</f>
        <v xml:space="preserve">Форма, заверенная печатью организации и подписью руководителя.pdf
</v>
      </c>
      <c r="H111" s="94" t="str">
        <f>критерии!$J$341</f>
        <v xml:space="preserve">Форма № Основная </v>
      </c>
      <c r="I111" s="196" t="b">
        <v>0</v>
      </c>
      <c r="J111" s="147" t="str">
        <f>J71</f>
        <v/>
      </c>
      <c r="K111" s="100" t="str">
        <f>IF($E$111="-",Данные!$B$16,"")</f>
        <v/>
      </c>
      <c r="L111" s="277"/>
      <c r="M111" s="278"/>
    </row>
    <row r="112" spans="1:13" ht="49.5" hidden="1" customHeight="1" thickBot="1">
      <c r="B112" s="316"/>
      <c r="C112" s="318"/>
      <c r="D112" s="9" t="str">
        <f>критерии!$G$344</f>
        <v>14.1</v>
      </c>
      <c r="E112" s="326" t="str">
        <f>IF(AND(критерии!$B$344=Данные!$B$7,OR(критерии!$A$344=Данные!$C$9,критерии!$A$344=$F$6)),критерии!$H$344,"-")</f>
        <v>-</v>
      </c>
      <c r="F112" s="327"/>
      <c r="G112" s="200" t="str">
        <f>критерии!$I$344&amp;CHAR(10)&amp;IF(критерии!$D$344=Данные!$A$20,Данные!$B$20,"")</f>
        <v xml:space="preserve">1. Положением о подразделении.
2. Договор подряда (если работы передаются на аутсорсинг).
</v>
      </c>
      <c r="H112" s="94"/>
      <c r="I112" s="196" t="b">
        <v>0</v>
      </c>
      <c r="J112" s="147" t="str">
        <f>IF(I112,CONCATENATE(Данные!$A$18,D112),"")</f>
        <v/>
      </c>
      <c r="K112" s="100"/>
      <c r="L112" s="237"/>
      <c r="M112" s="238"/>
    </row>
    <row r="113" spans="1:13" ht="36" customHeight="1" thickBot="1">
      <c r="B113" s="317"/>
      <c r="C113" s="319"/>
      <c r="D113" s="88" t="str">
        <f>критерии!$G$347</f>
        <v>14.2</v>
      </c>
      <c r="E113" s="275" t="str">
        <f>IF(AND(критерии!$B$347=Данные!$B$7,OR(критерии!$A$347=Данные!$C$9,критерии!$A$347=$E$6)),критерии!$H$348,"-")</f>
        <v>Организационная структура</v>
      </c>
      <c r="F113" s="276"/>
      <c r="G113" s="89" t="str">
        <f>критерии!$I$347&amp;CHAR(10)&amp;IF(критерии!$D$347=Данные!$A$20,Данные!$B$20,"")</f>
        <v xml:space="preserve">Предоставить отдельно - в Приложении-A
</v>
      </c>
      <c r="H113" s="90" t="str">
        <f>критерии!$J$347</f>
        <v xml:space="preserve">Форма № Основная </v>
      </c>
      <c r="I113" s="185" t="b">
        <v>0</v>
      </c>
      <c r="J113" s="147" t="str">
        <f>IF(I113,CONCATENATE(Данные!$A$18,D113),"")</f>
        <v/>
      </c>
      <c r="K113" s="100" t="str">
        <f>IF($E$113="-",Данные!$B$16,"")</f>
        <v/>
      </c>
      <c r="L113" s="277"/>
      <c r="M113" s="278"/>
    </row>
    <row r="114" spans="1:13" ht="51">
      <c r="B114" s="269">
        <f>критерии!$G$351</f>
        <v>15</v>
      </c>
      <c r="C114" s="272" t="str">
        <f>критерии!$H$351</f>
        <v>Прочие сведения</v>
      </c>
      <c r="D114" s="81" t="str">
        <f>критерии!$G$352</f>
        <v>15.1</v>
      </c>
      <c r="E114" s="279" t="str">
        <f>IF(AND(критерии!$B$352=Данные!$B$7,OR(критерии!$A$352=Данные!$C$9,критерии!$A$352=$E$6)),критерии!$H$352,"-")</f>
        <v>Согласие принять условия типовой формы договора и подписать его без протокола разногласий</v>
      </c>
      <c r="F114" s="280"/>
      <c r="G114" s="82" t="str">
        <f>критерии!$I$352&amp;CHAR(10)&amp;IF(критерии!$D$352=Данные!$A$20,Данные!$B$20,"")</f>
        <v xml:space="preserve">Письмо на фирменном бланке организации за подписью руководителя о согласии / несогласии с типовой формой договора
</v>
      </c>
      <c r="H114" s="83" t="str">
        <f>критерии!$J$352</f>
        <v xml:space="preserve"> </v>
      </c>
      <c r="I114" s="185" t="b">
        <v>0</v>
      </c>
      <c r="J114" s="147" t="str">
        <f>IF(I114,CONCATENATE(Данные!$A$18,D114),"")</f>
        <v/>
      </c>
      <c r="K114" s="100" t="str">
        <f>IF($E$114="-",Данные!$B$16,"")</f>
        <v/>
      </c>
      <c r="L114" s="277"/>
      <c r="M114" s="278"/>
    </row>
    <row r="115" spans="1:13" ht="51">
      <c r="B115" s="270"/>
      <c r="C115" s="273"/>
      <c r="D115" s="84" t="str">
        <f>критерии!$G$355</f>
        <v>15.2</v>
      </c>
      <c r="E115" s="297" t="str">
        <f>IF(AND(критерии!$B$355=Данные!$B$7,OR(критерии!$A$355=Данные!$C$9,критерии!$A$355=$E$6)),критерии!$H$355,"-")</f>
        <v>Готовность к переходу на электронный документооборот при заключении договоров</v>
      </c>
      <c r="F115" s="298"/>
      <c r="G115" s="85" t="str">
        <f>критерии!$I$355&amp;CHAR(10)&amp;IF(критерии!$D$355=Данные!$A$20,Данные!$B$20,"")</f>
        <v xml:space="preserve">Письмо на фирменном бланке организации за подписью руководителя о возможности перехода на электронный документооборот
</v>
      </c>
      <c r="H115" s="128" t="str">
        <f>критерии!$J$355</f>
        <v xml:space="preserve"> </v>
      </c>
      <c r="I115" s="196" t="b">
        <v>0</v>
      </c>
      <c r="J115" s="147" t="str">
        <f>IF(I115,CONCATENATE(Данные!$A$18,D115),"")</f>
        <v/>
      </c>
      <c r="K115" s="100" t="str">
        <f>IF($E$115="-",Данные!$B$16,"")</f>
        <v/>
      </c>
      <c r="L115" s="277"/>
      <c r="M115" s="278"/>
    </row>
    <row r="116" spans="1:13" ht="96" customHeight="1">
      <c r="B116" s="270"/>
      <c r="C116" s="273"/>
      <c r="D116" s="84" t="str">
        <f>критерии!$G$359</f>
        <v>15.3</v>
      </c>
      <c r="E116" s="297" t="str">
        <f>IF(AND(критерии!$B$359=Данные!$B$7,OR(критерии!$A$359=Данные!$C$9,критерии!$A$359=$E$6)),критерии!$H$359,"-")</f>
        <v>Согласие изготавливать и поставлять продукцию согласно ТТ ГК ООО "ИНК", заполненный чек-лист оценки соответствия техническим требованиям
для проектирования и поставки зданий мобильных инвентарных 
(вагон-домов, блок-контейнеров).</v>
      </c>
      <c r="F116" s="298"/>
      <c r="G116" s="85" t="str">
        <f>критерии!$I$359&amp;CHAR(10)&amp;IF(критерии!$D$359=Данные!$A$20,Данные!$B$20,"")</f>
        <v xml:space="preserve">Чек-лист оценки соответствия техническим требованиям
для проектирования и поставки зданий мобильных инвентарных 
(вагон-домов, блок-контейнеров), заверенный печатью организации и подписью руководителя.pdf
</v>
      </c>
      <c r="H116" s="128" t="str">
        <f>критерии!$J$358</f>
        <v xml:space="preserve">Форма № Основная </v>
      </c>
      <c r="I116" s="196" t="b">
        <v>0</v>
      </c>
      <c r="J116" s="147" t="str">
        <f>IF(I116,CONCATENATE(Данные!$A$18,D116),"")</f>
        <v/>
      </c>
      <c r="K116" s="100" t="str">
        <f>IF($E$116="-",Данные!$B$16,"")</f>
        <v/>
      </c>
      <c r="L116" s="277"/>
      <c r="M116" s="278"/>
    </row>
    <row r="117" spans="1:13" ht="38.25">
      <c r="B117" s="270"/>
      <c r="C117" s="273"/>
      <c r="D117" s="84" t="str">
        <f>критерии!$G$362</f>
        <v>15.4</v>
      </c>
      <c r="E117" s="297" t="str">
        <f>IF(AND(критерии!$B$362=Данные!$B$7,OR(критерии!$A$362=Данные!$C$9,критерии!$A$362=$E$6)),критерии!$H$362,"-")</f>
        <v>Использование собственного автопарка, привлечение сторонних перевозчиков для выполнения работ</v>
      </c>
      <c r="F117" s="298"/>
      <c r="G117" s="85" t="str">
        <f>критерии!$I$362&amp;CHAR(10)&amp;IF(критерии!$D$362=Данные!$A$20,Данные!$B$20,"")</f>
        <v xml:space="preserve">Форма, заверенная печатью организации и подписью руководителя.pdf
</v>
      </c>
      <c r="H117" s="128" t="str">
        <f>критерии!$J$362</f>
        <v>Форма № 10А,
Форма № 24</v>
      </c>
      <c r="I117" s="196" t="b">
        <v>0</v>
      </c>
      <c r="J117" s="147" t="str">
        <f>IF(I117,CONCATENATE(Данные!$A$18,D117),"")</f>
        <v/>
      </c>
      <c r="K117" s="100" t="str">
        <f>IF($E$117="-",Данные!$B$16,"")</f>
        <v/>
      </c>
      <c r="L117" s="277"/>
      <c r="M117" s="278"/>
    </row>
    <row r="118" spans="1:13" ht="54.95" hidden="1" customHeight="1">
      <c r="B118" s="270"/>
      <c r="C118" s="273"/>
      <c r="D118" s="84" t="str">
        <f>критерии!$G$366</f>
        <v>15.4</v>
      </c>
      <c r="E118" s="297" t="str">
        <f>IF(AND(критерии!$B$366=Данные!$B$7,OR(критерии!$A$366=Данные!$C$9,критерии!$A$366=$E$6)),критерии!$H$366,"-")</f>
        <v>-</v>
      </c>
      <c r="F118" s="298"/>
      <c r="G118" s="85" t="str">
        <f>критерии!$I$366&amp;CHAR(10)&amp;IF(критерии!$D$366=Данные!$A$20,Данные!$B$20,"")</f>
        <v xml:space="preserve">Письмо на фирменном бланке организации за подписью руководителя о согласии / несогласии с методическими указаниями
</v>
      </c>
      <c r="H118" s="128" t="str">
        <f>критерии!$J$366</f>
        <v>Письмо на фирменном бланке организации за подписью руководителя о согласии / несогласии с методическими указаниями</v>
      </c>
      <c r="I118" s="196" t="b">
        <v>0</v>
      </c>
      <c r="J118" s="147" t="str">
        <f>IF(I118,CONCATENATE(Данные!$A$18,D118),"")</f>
        <v/>
      </c>
      <c r="K118" s="100" t="str">
        <f>IF($E$117="-",Данные!$B$16,"")</f>
        <v/>
      </c>
      <c r="L118" s="277"/>
      <c r="M118" s="278"/>
    </row>
    <row r="119" spans="1:13" ht="40.9" hidden="1" customHeight="1">
      <c r="B119" s="270"/>
      <c r="C119" s="273"/>
      <c r="D119" s="84" t="str">
        <f>критерии!$G$369</f>
        <v>15.4</v>
      </c>
      <c r="E119" s="297" t="str">
        <f>IF(AND(критерии!$B$369=Данные!$B$7,OR(критерии!$A$369=Данные!$C$9,критерии!$A$369=$E$6)),критерии!$H$369,"-")</f>
        <v>-</v>
      </c>
      <c r="F119" s="298"/>
      <c r="G119" s="85" t="str">
        <f>критерии!$I$369&amp;CHAR(10)&amp;IF(критерии!$D$369=Данные!$A$20,Данные!$B$20,"")</f>
        <v xml:space="preserve">Графики ППР. pdf
</v>
      </c>
      <c r="H119" s="128" t="str">
        <f>критерии!$J$369</f>
        <v xml:space="preserve"> </v>
      </c>
      <c r="I119" s="196" t="b">
        <v>0</v>
      </c>
      <c r="J119" s="147" t="str">
        <f>IF(I119,CONCATENATE(Данные!$A$18,D119),"")</f>
        <v/>
      </c>
      <c r="K119" s="100" t="str">
        <f>IF($E$119="-",Данные!$B$16,"")</f>
        <v>Не применимо</v>
      </c>
      <c r="L119" s="378"/>
      <c r="M119" s="379"/>
    </row>
    <row r="120" spans="1:13" ht="40.9" hidden="1" customHeight="1">
      <c r="B120" s="270"/>
      <c r="C120" s="273"/>
      <c r="D120" s="84" t="str">
        <f>критерии!$G$372</f>
        <v>15.4</v>
      </c>
      <c r="E120" s="297" t="str">
        <f>IF(AND(критерии!$B$372=Данные!$B$7,OR(критерии!$A$372=Данные!$C$9,критерии!$A$372=$E$6)),критерии!$H$372,"-")</f>
        <v>-</v>
      </c>
      <c r="F120" s="298"/>
      <c r="G120" s="85" t="str">
        <f>критерии!$I$372&amp;CHAR(10)&amp;IF(критерии!$D$372=Данные!$A$20,Данные!$B$20,"")</f>
        <v xml:space="preserve">Форма, заверенная печатью организации и подписью руководителя.pdf
</v>
      </c>
      <c r="H120" s="128" t="str">
        <f>критерии!$J$372</f>
        <v>Форма № 9А</v>
      </c>
      <c r="I120" s="197" t="b">
        <v>0</v>
      </c>
      <c r="J120" s="147" t="str">
        <f>IF(I120,CONCATENATE(Данные!$A$18,D120),"")</f>
        <v/>
      </c>
      <c r="K120" s="148"/>
      <c r="L120" s="378"/>
      <c r="M120" s="379"/>
    </row>
    <row r="121" spans="1:13" ht="40.9" hidden="1" customHeight="1">
      <c r="B121" s="270"/>
      <c r="C121" s="273"/>
      <c r="D121" s="84" t="str">
        <f>критерии!$G$373</f>
        <v>15.4</v>
      </c>
      <c r="E121" s="297" t="str">
        <f>IF(AND(критерии!$B$373=Данные!$B$7,OR(критерии!$A$373=Данные!$C$9,критерии!$A$373=$E$6)),критерии!$H$373,"-")</f>
        <v>-</v>
      </c>
      <c r="F121" s="298"/>
      <c r="G121" s="85" t="str">
        <f>критерии!$I$373&amp;CHAR(10)&amp;IF(критерии!$D$373=Данные!$A$20,Данные!$B$20,"")</f>
        <v xml:space="preserve">Форма, заверенная печатью организации и подписью руководителя.pdf
</v>
      </c>
      <c r="H121" s="86" t="str">
        <f>критерии!$J$373</f>
        <v xml:space="preserve">Форма № Основная </v>
      </c>
      <c r="I121" s="185" t="b">
        <v>0</v>
      </c>
      <c r="J121" s="145" t="str">
        <f>J71</f>
        <v/>
      </c>
      <c r="K121" s="100" t="str">
        <f>IF($E$121="-",Данные!$B$16,"")</f>
        <v>Не применимо</v>
      </c>
      <c r="L121" s="378"/>
      <c r="M121" s="379"/>
    </row>
    <row r="122" spans="1:13" ht="40.9" customHeight="1">
      <c r="B122" s="270"/>
      <c r="C122" s="273"/>
      <c r="D122" s="9" t="str">
        <f>критерии!$G$374</f>
        <v>15.5</v>
      </c>
      <c r="E122" s="326" t="str">
        <f>IF(AND(критерии!$B$374=Данные!$B$7,OR(критерии!$A$374=Данные!$C$9,критерии!$A$374=$F$6)),критерии!$H$374,"-")</f>
        <v>Наличие утвержденного перечня основных поставщиков  сырья, материалов и комплектующих.</v>
      </c>
      <c r="F122" s="327"/>
      <c r="G122" s="200" t="str">
        <f>критерии!$I$374&amp;CHAR(10)&amp;IF(критерии!$D$374=Данные!$A$20,Данные!$B$20,"")</f>
        <v xml:space="preserve">Перечень основных поставщиков  сырья, материалов и комплектующих.pdf
</v>
      </c>
      <c r="H122" s="2" t="str">
        <f>критерии!$J$374</f>
        <v xml:space="preserve"> </v>
      </c>
      <c r="I122" s="185" t="b">
        <v>0</v>
      </c>
      <c r="J122" s="147" t="str">
        <f>IF(I122,CONCATENATE(Данные!$A$18,D122),"")</f>
        <v/>
      </c>
      <c r="K122" s="100"/>
      <c r="L122" s="378"/>
      <c r="M122" s="379"/>
    </row>
    <row r="123" spans="1:13" ht="40.9" customHeight="1" thickBot="1">
      <c r="B123" s="271"/>
      <c r="C123" s="274"/>
      <c r="D123" s="8" t="str">
        <f>критерии!$G$377</f>
        <v>15.6</v>
      </c>
      <c r="E123" s="382" t="str">
        <f>IF(AND(критерии!$B$377=Данные!$B$7,OR(критерии!$A$377=Данные!$C$9,критерии!$A$377=$F$6)),критерии!$H$377,"-")</f>
        <v>Наличие документированной процедуры выбора основных поставщиков сырья, материалов и комплектующих.</v>
      </c>
      <c r="F123" s="383"/>
      <c r="G123" s="206" t="str">
        <f>критерии!$I$377&amp;CHAR(10)&amp;IF(критерии!$D$377=Данные!$A$20,Данные!$B$20,"")</f>
        <v xml:space="preserve">Документированная процедура по выбору поставщиков.pdf
</v>
      </c>
      <c r="H123" s="1" t="str">
        <f>критерии!$J$377</f>
        <v xml:space="preserve"> </v>
      </c>
      <c r="I123" s="189" t="b">
        <v>0</v>
      </c>
      <c r="J123" s="146" t="str">
        <f>IF(I123,CONCATENATE(Данные!$A$18,D123),"")</f>
        <v/>
      </c>
      <c r="K123" s="108"/>
      <c r="L123" s="384"/>
      <c r="M123" s="385"/>
    </row>
    <row r="124" spans="1:13" ht="40.9" hidden="1" customHeight="1" thickBot="1">
      <c r="B124" s="130">
        <f>критерии!$G$380</f>
        <v>16</v>
      </c>
      <c r="C124" s="131" t="str">
        <f>критерии!$H$380</f>
        <v>Технический аудит</v>
      </c>
      <c r="D124" s="239" t="str">
        <f>критерии!$G$381</f>
        <v>16.1</v>
      </c>
      <c r="E124" s="324" t="str">
        <f>IF(AND(критерии!$B$381=Данные!$B$7,OR(критерии!$A$381=Данные!$C$9,критерии!$A$381=$E$6)),критерии!$H$381,"-")</f>
        <v>Результат проведения технического аудита</v>
      </c>
      <c r="F124" s="325"/>
      <c r="G124" s="133"/>
      <c r="H124" s="129"/>
      <c r="I124" s="260" t="b">
        <v>0</v>
      </c>
      <c r="J124" s="144" t="str">
        <f>IF(I124,CONCATENATE(Данные!$A$18,D124),"")</f>
        <v/>
      </c>
      <c r="K124" s="261" t="s">
        <v>64</v>
      </c>
      <c r="L124" s="256"/>
      <c r="M124" s="257"/>
    </row>
    <row r="125" spans="1:13" ht="52.15" hidden="1" customHeight="1" thickBot="1">
      <c r="B125" s="130">
        <f>критерии!$G$385</f>
        <v>17</v>
      </c>
      <c r="C125" s="131" t="str">
        <f>критерии!$H$385</f>
        <v>Существенные замечания</v>
      </c>
      <c r="D125" s="130" t="str">
        <f>критерии!$G$386</f>
        <v>17.1</v>
      </c>
      <c r="E125" s="322" t="str">
        <f>IF(AND(критерии!$B$386=Данные!$B$7,OR(критерии!$A$386=Данные!$C$9,критерии!$A$386=$E$6)),критерии!$H$386,"-")</f>
        <v>Иные существенные замечания, особое мнение эксперта</v>
      </c>
      <c r="F125" s="323"/>
      <c r="G125" s="133"/>
      <c r="H125" s="132"/>
      <c r="I125" s="190" t="b">
        <v>0</v>
      </c>
      <c r="J125" s="146" t="str">
        <f>IF(I125,CONCATENATE(Данные!$A$18,D125),"")</f>
        <v/>
      </c>
      <c r="K125" s="134" t="s">
        <v>64</v>
      </c>
      <c r="L125" s="258"/>
      <c r="M125" s="259"/>
    </row>
    <row r="126" spans="1:13" ht="101.45" customHeight="1">
      <c r="A126" s="314" t="s">
        <v>132</v>
      </c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</row>
  </sheetData>
  <sheetProtection algorithmName="SHA-512" hashValue="btiaEu/pVHKrJZuKy3ut3DRX9n0L//CJeEe1vpafobR0TwxxRZNEI19Ti4Z4XMdmxBSFKbT9B1snBPBpFUsT/A==" saltValue="UarWAV/u8Lz5lDomYi4KPA==" spinCount="100000" sheet="1" formatRows="0"/>
  <mergeCells count="228">
    <mergeCell ref="B114:B123"/>
    <mergeCell ref="C114:C123"/>
    <mergeCell ref="E122:F122"/>
    <mergeCell ref="E123:F123"/>
    <mergeCell ref="L122:M122"/>
    <mergeCell ref="L123:M123"/>
    <mergeCell ref="E39:F39"/>
    <mergeCell ref="E118:F118"/>
    <mergeCell ref="L118:M118"/>
    <mergeCell ref="C71:C78"/>
    <mergeCell ref="E78:F78"/>
    <mergeCell ref="L78:M78"/>
    <mergeCell ref="E52:F52"/>
    <mergeCell ref="L51:M51"/>
    <mergeCell ref="L52:M52"/>
    <mergeCell ref="L99:M99"/>
    <mergeCell ref="L100:M100"/>
    <mergeCell ref="L101:M101"/>
    <mergeCell ref="L102:M102"/>
    <mergeCell ref="L103:M103"/>
    <mergeCell ref="L105:M105"/>
    <mergeCell ref="L106:M106"/>
    <mergeCell ref="L107:M107"/>
    <mergeCell ref="L84:M84"/>
    <mergeCell ref="L85:M85"/>
    <mergeCell ref="L88:M88"/>
    <mergeCell ref="L89:M89"/>
    <mergeCell ref="L94:M94"/>
    <mergeCell ref="L95:M95"/>
    <mergeCell ref="L96:M96"/>
    <mergeCell ref="L120:M120"/>
    <mergeCell ref="L121:M121"/>
    <mergeCell ref="L108:M108"/>
    <mergeCell ref="L109:M109"/>
    <mergeCell ref="L110:M110"/>
    <mergeCell ref="L111:M111"/>
    <mergeCell ref="L113:M113"/>
    <mergeCell ref="L114:M114"/>
    <mergeCell ref="L115:M115"/>
    <mergeCell ref="L116:M116"/>
    <mergeCell ref="L117:M117"/>
    <mergeCell ref="L119:M119"/>
    <mergeCell ref="L97:M97"/>
    <mergeCell ref="L98:M98"/>
    <mergeCell ref="L86:M86"/>
    <mergeCell ref="L87:M87"/>
    <mergeCell ref="L74:M74"/>
    <mergeCell ref="L75:M75"/>
    <mergeCell ref="L76:M76"/>
    <mergeCell ref="L77:M77"/>
    <mergeCell ref="L79:M79"/>
    <mergeCell ref="L80:M80"/>
    <mergeCell ref="L81:M81"/>
    <mergeCell ref="L82:M82"/>
    <mergeCell ref="L83:M83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42:M42"/>
    <mergeCell ref="L45:M45"/>
    <mergeCell ref="L46:M46"/>
    <mergeCell ref="L47:M47"/>
    <mergeCell ref="L48:M48"/>
    <mergeCell ref="L49:M49"/>
    <mergeCell ref="L50:M50"/>
    <mergeCell ref="L55:M55"/>
    <mergeCell ref="L53:M53"/>
    <mergeCell ref="L54:M54"/>
    <mergeCell ref="C4:K4"/>
    <mergeCell ref="C5:H5"/>
    <mergeCell ref="B23:C23"/>
    <mergeCell ref="D23:F23"/>
    <mergeCell ref="K16:L16"/>
    <mergeCell ref="B37:B40"/>
    <mergeCell ref="C37:C40"/>
    <mergeCell ref="E37:F37"/>
    <mergeCell ref="E38:F38"/>
    <mergeCell ref="E40:F40"/>
    <mergeCell ref="C7:E7"/>
    <mergeCell ref="F7:H7"/>
    <mergeCell ref="C8:E8"/>
    <mergeCell ref="F8:H8"/>
    <mergeCell ref="C9:E9"/>
    <mergeCell ref="F9:H9"/>
    <mergeCell ref="K21:L21"/>
    <mergeCell ref="C11:E11"/>
    <mergeCell ref="L23:M23"/>
    <mergeCell ref="L24:M24"/>
    <mergeCell ref="F11:H11"/>
    <mergeCell ref="C12:E12"/>
    <mergeCell ref="F12:H12"/>
    <mergeCell ref="K17:L17"/>
    <mergeCell ref="E28:F28"/>
    <mergeCell ref="B32:B36"/>
    <mergeCell ref="C32:C36"/>
    <mergeCell ref="E32:F32"/>
    <mergeCell ref="E33:F33"/>
    <mergeCell ref="E34:F34"/>
    <mergeCell ref="E36:F36"/>
    <mergeCell ref="E25:F25"/>
    <mergeCell ref="E26:F26"/>
    <mergeCell ref="E27:F27"/>
    <mergeCell ref="E35:F35"/>
    <mergeCell ref="E29:F29"/>
    <mergeCell ref="E75:F75"/>
    <mergeCell ref="E76:F76"/>
    <mergeCell ref="E81:F81"/>
    <mergeCell ref="E83:F83"/>
    <mergeCell ref="E45:F45"/>
    <mergeCell ref="E46:F46"/>
    <mergeCell ref="B47:B61"/>
    <mergeCell ref="C47:C61"/>
    <mergeCell ref="E47:F47"/>
    <mergeCell ref="E48:F48"/>
    <mergeCell ref="D57:D61"/>
    <mergeCell ref="E57:E61"/>
    <mergeCell ref="D55:D56"/>
    <mergeCell ref="E55:E56"/>
    <mergeCell ref="D53:D54"/>
    <mergeCell ref="E53:E54"/>
    <mergeCell ref="B42:B46"/>
    <mergeCell ref="C42:C46"/>
    <mergeCell ref="E42:F42"/>
    <mergeCell ref="D49:D50"/>
    <mergeCell ref="E43:F43"/>
    <mergeCell ref="E44:F44"/>
    <mergeCell ref="E49:E50"/>
    <mergeCell ref="E109:F109"/>
    <mergeCell ref="E99:F99"/>
    <mergeCell ref="E100:F100"/>
    <mergeCell ref="E96:F96"/>
    <mergeCell ref="E125:F125"/>
    <mergeCell ref="E121:F121"/>
    <mergeCell ref="E124:F124"/>
    <mergeCell ref="E113:F113"/>
    <mergeCell ref="E114:F114"/>
    <mergeCell ref="E115:F115"/>
    <mergeCell ref="E116:F116"/>
    <mergeCell ref="E117:F117"/>
    <mergeCell ref="E119:F119"/>
    <mergeCell ref="E112:F112"/>
    <mergeCell ref="A126:L126"/>
    <mergeCell ref="B79:B87"/>
    <mergeCell ref="C79:C87"/>
    <mergeCell ref="B71:B78"/>
    <mergeCell ref="B110:B113"/>
    <mergeCell ref="C110:C113"/>
    <mergeCell ref="E101:F101"/>
    <mergeCell ref="E102:F102"/>
    <mergeCell ref="E103:F103"/>
    <mergeCell ref="B105:B109"/>
    <mergeCell ref="C105:C109"/>
    <mergeCell ref="E105:F105"/>
    <mergeCell ref="E106:F106"/>
    <mergeCell ref="E107:F107"/>
    <mergeCell ref="E94:F94"/>
    <mergeCell ref="E95:F95"/>
    <mergeCell ref="E97:F97"/>
    <mergeCell ref="E77:F77"/>
    <mergeCell ref="E86:F86"/>
    <mergeCell ref="E87:F87"/>
    <mergeCell ref="E120:F120"/>
    <mergeCell ref="E111:F111"/>
    <mergeCell ref="E110:F110"/>
    <mergeCell ref="E108:F108"/>
    <mergeCell ref="J5:J6"/>
    <mergeCell ref="K18:L18"/>
    <mergeCell ref="K19:L19"/>
    <mergeCell ref="K20:L20"/>
    <mergeCell ref="E82:F82"/>
    <mergeCell ref="B16:I16"/>
    <mergeCell ref="I23:J23"/>
    <mergeCell ref="E65:F65"/>
    <mergeCell ref="E66:F66"/>
    <mergeCell ref="E67:F67"/>
    <mergeCell ref="E68:F68"/>
    <mergeCell ref="E69:F69"/>
    <mergeCell ref="E70:F70"/>
    <mergeCell ref="B62:B70"/>
    <mergeCell ref="C62:C70"/>
    <mergeCell ref="E62:F62"/>
    <mergeCell ref="E63:F63"/>
    <mergeCell ref="E64:F64"/>
    <mergeCell ref="C10:E10"/>
    <mergeCell ref="F10:H10"/>
    <mergeCell ref="E79:F79"/>
    <mergeCell ref="E80:F80"/>
    <mergeCell ref="E71:F71"/>
    <mergeCell ref="E72:F72"/>
    <mergeCell ref="N8:X13"/>
    <mergeCell ref="B25:B31"/>
    <mergeCell ref="C25:C31"/>
    <mergeCell ref="E31:F31"/>
    <mergeCell ref="B98:B104"/>
    <mergeCell ref="C98:C104"/>
    <mergeCell ref="E104:F104"/>
    <mergeCell ref="L104:M104"/>
    <mergeCell ref="E98:F98"/>
    <mergeCell ref="B90:B91"/>
    <mergeCell ref="C90:C91"/>
    <mergeCell ref="E90:F90"/>
    <mergeCell ref="E91:F91"/>
    <mergeCell ref="B88:B89"/>
    <mergeCell ref="C88:C89"/>
    <mergeCell ref="E88:F88"/>
    <mergeCell ref="E89:F89"/>
    <mergeCell ref="B94:B97"/>
    <mergeCell ref="C94:C97"/>
    <mergeCell ref="E30:F30"/>
    <mergeCell ref="E84:F84"/>
    <mergeCell ref="E85:F85"/>
    <mergeCell ref="E73:F73"/>
    <mergeCell ref="E74:F74"/>
  </mergeCells>
  <conditionalFormatting sqref="D43:D44 G43:G44">
    <cfRule type="expression" dxfId="5" priority="3">
      <formula>IF(OR($F43="-",$G43="-"),1,0)</formula>
    </cfRule>
  </conditionalFormatting>
  <conditionalFormatting sqref="D112 G112">
    <cfRule type="expression" dxfId="4" priority="2">
      <formula>IF(OR($F112="-",$G112="-"),1,0)</formula>
    </cfRule>
  </conditionalFormatting>
  <conditionalFormatting sqref="D122:D123 G122:H123">
    <cfRule type="expression" dxfId="3" priority="1">
      <formula>IF(OR($F122="-",$G122="-"),1,0)</formula>
    </cfRule>
  </conditionalFormatting>
  <conditionalFormatting sqref="G25:L42 J43:L89 G90:L111 H112:L112 G113:L121 I122:L123 G124:L125 D25:D42 H43:I44 G45:I89 D45:D111 D113:D121">
    <cfRule type="expression" dxfId="2" priority="78">
      <formula>IF(OR($E25="-",$F25="-"),1,0)</formula>
    </cfRule>
  </conditionalFormatting>
  <conditionalFormatting sqref="K25:L50 K53:L77 K79:L85 K88:L103 K105:L125">
    <cfRule type="containsErrors" dxfId="1" priority="76">
      <formula>ISERROR(K25)</formula>
    </cfRule>
  </conditionalFormatting>
  <conditionalFormatting sqref="L42:L50 L53:L77 L79:L85 L88:L103 L105:L125">
    <cfRule type="expression" dxfId="0" priority="77">
      <formula>L$41</formula>
    </cfRule>
  </conditionalFormatting>
  <dataValidations count="1">
    <dataValidation errorStyle="warning" allowBlank="1" showInputMessage="1" showErrorMessage="1" sqref="K90 K109" xr:uid="{00000000-0002-0000-0300-000000000000}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59" fitToHeight="6" orientation="portrait" r:id="rId1"/>
  <headerFooter>
    <oddFooter>&amp;C-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342900</xdr:rowOff>
                  </from>
                  <to>
                    <xdr:col>8</xdr:col>
                    <xdr:colOff>209550</xdr:colOff>
                    <xdr:row>25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514350</xdr:rowOff>
                  </from>
                  <to>
                    <xdr:col>8</xdr:col>
                    <xdr:colOff>200025</xdr:colOff>
                    <xdr:row>26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6" name="Check Box 4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27</xdr:row>
                    <xdr:rowOff>504825</xdr:rowOff>
                  </from>
                  <to>
                    <xdr:col>8</xdr:col>
                    <xdr:colOff>219075</xdr:colOff>
                    <xdr:row>27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7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142875</xdr:rowOff>
                  </from>
                  <to>
                    <xdr:col>8</xdr:col>
                    <xdr:colOff>209550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8" name="Check Box 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123825</xdr:rowOff>
                  </from>
                  <to>
                    <xdr:col>8</xdr:col>
                    <xdr:colOff>209550</xdr:colOff>
                    <xdr:row>33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9" name="Check Box 5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171450</xdr:rowOff>
                  </from>
                  <to>
                    <xdr:col>8</xdr:col>
                    <xdr:colOff>209550</xdr:colOff>
                    <xdr:row>35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" name="Check Box 5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571500</xdr:rowOff>
                  </from>
                  <to>
                    <xdr:col>8</xdr:col>
                    <xdr:colOff>209550</xdr:colOff>
                    <xdr:row>36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1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142875</xdr:rowOff>
                  </from>
                  <to>
                    <xdr:col>8</xdr:col>
                    <xdr:colOff>209550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2" name="Check Box 5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171450</xdr:rowOff>
                  </from>
                  <to>
                    <xdr:col>8</xdr:col>
                    <xdr:colOff>200025</xdr:colOff>
                    <xdr:row>39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3" name="Check Box 5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381000</xdr:rowOff>
                  </from>
                  <to>
                    <xdr:col>8</xdr:col>
                    <xdr:colOff>200025</xdr:colOff>
                    <xdr:row>41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4" name="Check Box 5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114300</xdr:rowOff>
                  </from>
                  <to>
                    <xdr:col>8</xdr:col>
                    <xdr:colOff>209550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5" name="Check Box 5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400050</xdr:rowOff>
                  </from>
                  <to>
                    <xdr:col>8</xdr:col>
                    <xdr:colOff>200025</xdr:colOff>
                    <xdr:row>45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6" name="Check Box 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190500</xdr:rowOff>
                  </from>
                  <to>
                    <xdr:col>8</xdr:col>
                    <xdr:colOff>200025</xdr:colOff>
                    <xdr:row>52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7" name="Check Box 6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133350</xdr:rowOff>
                  </from>
                  <to>
                    <xdr:col>8</xdr:col>
                    <xdr:colOff>209550</xdr:colOff>
                    <xdr:row>46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8" name="Check Box 6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152400</xdr:rowOff>
                  </from>
                  <to>
                    <xdr:col>8</xdr:col>
                    <xdr:colOff>209550</xdr:colOff>
                    <xdr:row>47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9" name="Check Box 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285750</xdr:rowOff>
                  </from>
                  <to>
                    <xdr:col>8</xdr:col>
                    <xdr:colOff>209550</xdr:colOff>
                    <xdr:row>48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0" name="Check Box 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190500</xdr:rowOff>
                  </from>
                  <to>
                    <xdr:col>8</xdr:col>
                    <xdr:colOff>209550</xdr:colOff>
                    <xdr:row>49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1" name="Check Box 6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209550</xdr:rowOff>
                  </from>
                  <to>
                    <xdr:col>8</xdr:col>
                    <xdr:colOff>209550</xdr:colOff>
                    <xdr:row>53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2" name="Check Box 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171450</xdr:rowOff>
                  </from>
                  <to>
                    <xdr:col>8</xdr:col>
                    <xdr:colOff>209550</xdr:colOff>
                    <xdr:row>54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3" name="Check Box 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171450</xdr:rowOff>
                  </from>
                  <to>
                    <xdr:col>8</xdr:col>
                    <xdr:colOff>209550</xdr:colOff>
                    <xdr:row>55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4" name="Check Box 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190500</xdr:rowOff>
                  </from>
                  <to>
                    <xdr:col>8</xdr:col>
                    <xdr:colOff>209550</xdr:colOff>
                    <xdr:row>56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5" name="Check Box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161925</xdr:rowOff>
                  </from>
                  <to>
                    <xdr:col>8</xdr:col>
                    <xdr:colOff>219075</xdr:colOff>
                    <xdr:row>57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6" name="Check Box 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161925</xdr:rowOff>
                  </from>
                  <to>
                    <xdr:col>8</xdr:col>
                    <xdr:colOff>209550</xdr:colOff>
                    <xdr:row>58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7" name="Check Box 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59</xdr:row>
                    <xdr:rowOff>190500</xdr:rowOff>
                  </from>
                  <to>
                    <xdr:col>8</xdr:col>
                    <xdr:colOff>209550</xdr:colOff>
                    <xdr:row>59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8" name="Check Box 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60</xdr:row>
                    <xdr:rowOff>161925</xdr:rowOff>
                  </from>
                  <to>
                    <xdr:col>8</xdr:col>
                    <xdr:colOff>209550</xdr:colOff>
                    <xdr:row>60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29" name="Check Box 7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61</xdr:row>
                    <xdr:rowOff>76200</xdr:rowOff>
                  </from>
                  <to>
                    <xdr:col>8</xdr:col>
                    <xdr:colOff>209550</xdr:colOff>
                    <xdr:row>61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30" name="Check Box 7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62</xdr:row>
                    <xdr:rowOff>171450</xdr:rowOff>
                  </from>
                  <to>
                    <xdr:col>8</xdr:col>
                    <xdr:colOff>209550</xdr:colOff>
                    <xdr:row>62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1" name="Check Box 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63</xdr:row>
                    <xdr:rowOff>361950</xdr:rowOff>
                  </from>
                  <to>
                    <xdr:col>8</xdr:col>
                    <xdr:colOff>209550</xdr:colOff>
                    <xdr:row>63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32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64</xdr:row>
                    <xdr:rowOff>276225</xdr:rowOff>
                  </from>
                  <to>
                    <xdr:col>8</xdr:col>
                    <xdr:colOff>209550</xdr:colOff>
                    <xdr:row>64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33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65</xdr:row>
                    <xdr:rowOff>657225</xdr:rowOff>
                  </from>
                  <to>
                    <xdr:col>8</xdr:col>
                    <xdr:colOff>209550</xdr:colOff>
                    <xdr:row>65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34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66</xdr:row>
                    <xdr:rowOff>514350</xdr:rowOff>
                  </from>
                  <to>
                    <xdr:col>8</xdr:col>
                    <xdr:colOff>209550</xdr:colOff>
                    <xdr:row>66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35" name="Check Box 7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73</xdr:row>
                    <xdr:rowOff>76200</xdr:rowOff>
                  </from>
                  <to>
                    <xdr:col>8</xdr:col>
                    <xdr:colOff>209550</xdr:colOff>
                    <xdr:row>73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36" name="Check Box 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67</xdr:row>
                    <xdr:rowOff>180975</xdr:rowOff>
                  </from>
                  <to>
                    <xdr:col>8</xdr:col>
                    <xdr:colOff>209550</xdr:colOff>
                    <xdr:row>67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37" name="Check Box 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72</xdr:row>
                    <xdr:rowOff>76200</xdr:rowOff>
                  </from>
                  <to>
                    <xdr:col>8</xdr:col>
                    <xdr:colOff>209550</xdr:colOff>
                    <xdr:row>72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38" name="Check Box 8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68</xdr:row>
                    <xdr:rowOff>523875</xdr:rowOff>
                  </from>
                  <to>
                    <xdr:col>8</xdr:col>
                    <xdr:colOff>209550</xdr:colOff>
                    <xdr:row>68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39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69</xdr:row>
                    <xdr:rowOff>466725</xdr:rowOff>
                  </from>
                  <to>
                    <xdr:col>8</xdr:col>
                    <xdr:colOff>209550</xdr:colOff>
                    <xdr:row>69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0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71</xdr:row>
                    <xdr:rowOff>104775</xdr:rowOff>
                  </from>
                  <to>
                    <xdr:col>8</xdr:col>
                    <xdr:colOff>209550</xdr:colOff>
                    <xdr:row>71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1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70</xdr:row>
                    <xdr:rowOff>76200</xdr:rowOff>
                  </from>
                  <to>
                    <xdr:col>8</xdr:col>
                    <xdr:colOff>209550</xdr:colOff>
                    <xdr:row>70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2" name="Check Box 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74</xdr:row>
                    <xdr:rowOff>266700</xdr:rowOff>
                  </from>
                  <to>
                    <xdr:col>8</xdr:col>
                    <xdr:colOff>209550</xdr:colOff>
                    <xdr:row>74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3" name="Check Box 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75</xdr:row>
                    <xdr:rowOff>66675</xdr:rowOff>
                  </from>
                  <to>
                    <xdr:col>8</xdr:col>
                    <xdr:colOff>209550</xdr:colOff>
                    <xdr:row>75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44" name="Check Box 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76</xdr:row>
                    <xdr:rowOff>85725</xdr:rowOff>
                  </from>
                  <to>
                    <xdr:col>8</xdr:col>
                    <xdr:colOff>209550</xdr:colOff>
                    <xdr:row>76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5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78</xdr:row>
                    <xdr:rowOff>57150</xdr:rowOff>
                  </from>
                  <to>
                    <xdr:col>8</xdr:col>
                    <xdr:colOff>209550</xdr:colOff>
                    <xdr:row>78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6" name="Check Box 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79</xdr:row>
                    <xdr:rowOff>95250</xdr:rowOff>
                  </from>
                  <to>
                    <xdr:col>8</xdr:col>
                    <xdr:colOff>209550</xdr:colOff>
                    <xdr:row>79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7" name="Check Box 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83</xdr:row>
                    <xdr:rowOff>161925</xdr:rowOff>
                  </from>
                  <to>
                    <xdr:col>8</xdr:col>
                    <xdr:colOff>209550</xdr:colOff>
                    <xdr:row>83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48" name="Check Box 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84</xdr:row>
                    <xdr:rowOff>76200</xdr:rowOff>
                  </from>
                  <to>
                    <xdr:col>8</xdr:col>
                    <xdr:colOff>209550</xdr:colOff>
                    <xdr:row>84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49" name="Check Box 9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87</xdr:row>
                    <xdr:rowOff>85725</xdr:rowOff>
                  </from>
                  <to>
                    <xdr:col>8</xdr:col>
                    <xdr:colOff>209550</xdr:colOff>
                    <xdr:row>87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50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88</xdr:row>
                    <xdr:rowOff>190500</xdr:rowOff>
                  </from>
                  <to>
                    <xdr:col>8</xdr:col>
                    <xdr:colOff>209550</xdr:colOff>
                    <xdr:row>88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51" name="Check Box 9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93</xdr:row>
                    <xdr:rowOff>57150</xdr:rowOff>
                  </from>
                  <to>
                    <xdr:col>8</xdr:col>
                    <xdr:colOff>209550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2" name="Check Box 9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99</xdr:row>
                    <xdr:rowOff>104775</xdr:rowOff>
                  </from>
                  <to>
                    <xdr:col>8</xdr:col>
                    <xdr:colOff>209550</xdr:colOff>
                    <xdr:row>99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53" name="Check Box 10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98</xdr:row>
                    <xdr:rowOff>104775</xdr:rowOff>
                  </from>
                  <to>
                    <xdr:col>8</xdr:col>
                    <xdr:colOff>209550</xdr:colOff>
                    <xdr:row>98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54" name="Check Box 10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94</xdr:row>
                    <xdr:rowOff>95250</xdr:rowOff>
                  </from>
                  <to>
                    <xdr:col>8</xdr:col>
                    <xdr:colOff>209550</xdr:colOff>
                    <xdr:row>94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5" name="Check Box 1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95</xdr:row>
                    <xdr:rowOff>47625</xdr:rowOff>
                  </from>
                  <to>
                    <xdr:col>8</xdr:col>
                    <xdr:colOff>209550</xdr:colOff>
                    <xdr:row>95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56" name="Check Box 10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97</xdr:row>
                    <xdr:rowOff>85725</xdr:rowOff>
                  </from>
                  <to>
                    <xdr:col>8</xdr:col>
                    <xdr:colOff>209550</xdr:colOff>
                    <xdr:row>97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57" name="Check Box 10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96</xdr:row>
                    <xdr:rowOff>57150</xdr:rowOff>
                  </from>
                  <to>
                    <xdr:col>8</xdr:col>
                    <xdr:colOff>209550</xdr:colOff>
                    <xdr:row>96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58" name="Check Box 10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100</xdr:row>
                    <xdr:rowOff>133350</xdr:rowOff>
                  </from>
                  <to>
                    <xdr:col>8</xdr:col>
                    <xdr:colOff>209550</xdr:colOff>
                    <xdr:row>100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59" name="Check Box 10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101</xdr:row>
                    <xdr:rowOff>104775</xdr:rowOff>
                  </from>
                  <to>
                    <xdr:col>8</xdr:col>
                    <xdr:colOff>209550</xdr:colOff>
                    <xdr:row>101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60" name="Check Box 10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102</xdr:row>
                    <xdr:rowOff>133350</xdr:rowOff>
                  </from>
                  <to>
                    <xdr:col>8</xdr:col>
                    <xdr:colOff>209550</xdr:colOff>
                    <xdr:row>102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61" name="Check Box 1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104</xdr:row>
                    <xdr:rowOff>57150</xdr:rowOff>
                  </from>
                  <to>
                    <xdr:col>8</xdr:col>
                    <xdr:colOff>209550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62" name="Check Box 10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105</xdr:row>
                    <xdr:rowOff>114300</xdr:rowOff>
                  </from>
                  <to>
                    <xdr:col>8</xdr:col>
                    <xdr:colOff>209550</xdr:colOff>
                    <xdr:row>105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63" name="Check Box 11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8</xdr:col>
                    <xdr:colOff>209550</xdr:colOff>
                    <xdr:row>106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64" name="Check Box 1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107</xdr:row>
                    <xdr:rowOff>114300</xdr:rowOff>
                  </from>
                  <to>
                    <xdr:col>8</xdr:col>
                    <xdr:colOff>209550</xdr:colOff>
                    <xdr:row>107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65" name="Check Box 1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108</xdr:row>
                    <xdr:rowOff>0</xdr:rowOff>
                  </from>
                  <to>
                    <xdr:col>8</xdr:col>
                    <xdr:colOff>209550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66" name="Check Box 11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109</xdr:row>
                    <xdr:rowOff>85725</xdr:rowOff>
                  </from>
                  <to>
                    <xdr:col>8</xdr:col>
                    <xdr:colOff>209550</xdr:colOff>
                    <xdr:row>109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67" name="Check Box 11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110</xdr:row>
                    <xdr:rowOff>104775</xdr:rowOff>
                  </from>
                  <to>
                    <xdr:col>8</xdr:col>
                    <xdr:colOff>209550</xdr:colOff>
                    <xdr:row>110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68" name="Check Box 115">
              <controlPr defaultSize="0" autoFill="0" autoLine="0" autoPict="0" altText="">
                <anchor moveWithCells="1" sizeWithCells="1">
                  <from>
                    <xdr:col>8</xdr:col>
                    <xdr:colOff>0</xdr:colOff>
                    <xdr:row>112</xdr:row>
                    <xdr:rowOff>95250</xdr:rowOff>
                  </from>
                  <to>
                    <xdr:col>8</xdr:col>
                    <xdr:colOff>209550</xdr:colOff>
                    <xdr:row>112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69" name="Check Box 11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113</xdr:row>
                    <xdr:rowOff>142875</xdr:rowOff>
                  </from>
                  <to>
                    <xdr:col>8</xdr:col>
                    <xdr:colOff>209550</xdr:colOff>
                    <xdr:row>113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70" name="Check Box 1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114</xdr:row>
                    <xdr:rowOff>133350</xdr:rowOff>
                  </from>
                  <to>
                    <xdr:col>8</xdr:col>
                    <xdr:colOff>209550</xdr:colOff>
                    <xdr:row>114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71" name="Check Box 11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115</xdr:row>
                    <xdr:rowOff>9525</xdr:rowOff>
                  </from>
                  <to>
                    <xdr:col>8</xdr:col>
                    <xdr:colOff>209550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72" name="Check Box 11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116</xdr:row>
                    <xdr:rowOff>19050</xdr:rowOff>
                  </from>
                  <to>
                    <xdr:col>8</xdr:col>
                    <xdr:colOff>209550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73" name="Check Box 12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118</xdr:row>
                    <xdr:rowOff>114300</xdr:rowOff>
                  </from>
                  <to>
                    <xdr:col>8</xdr:col>
                    <xdr:colOff>209550</xdr:colOff>
                    <xdr:row>118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74" name="Check Box 12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120</xdr:row>
                    <xdr:rowOff>123825</xdr:rowOff>
                  </from>
                  <to>
                    <xdr:col>8</xdr:col>
                    <xdr:colOff>209550</xdr:colOff>
                    <xdr:row>120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75" name="Check Box 12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80</xdr:row>
                    <xdr:rowOff>400050</xdr:rowOff>
                  </from>
                  <to>
                    <xdr:col>8</xdr:col>
                    <xdr:colOff>219075</xdr:colOff>
                    <xdr:row>80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76" name="Check Box 12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81</xdr:row>
                    <xdr:rowOff>95250</xdr:rowOff>
                  </from>
                  <to>
                    <xdr:col>9</xdr:col>
                    <xdr:colOff>0</xdr:colOff>
                    <xdr:row>81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77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142875</xdr:rowOff>
                  </from>
                  <to>
                    <xdr:col>8</xdr:col>
                    <xdr:colOff>209550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78" name="Check Box 12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119</xdr:row>
                    <xdr:rowOff>114300</xdr:rowOff>
                  </from>
                  <to>
                    <xdr:col>8</xdr:col>
                    <xdr:colOff>209550</xdr:colOff>
                    <xdr:row>119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79" name="Check Box 12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34</xdr:row>
                    <xdr:rowOff>142875</xdr:rowOff>
                  </from>
                  <to>
                    <xdr:col>8</xdr:col>
                    <xdr:colOff>209550</xdr:colOff>
                    <xdr:row>34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80" name="Check Box 130">
              <controlPr defaultSize="0" autoFill="0" autoLine="0" autoPict="0">
                <anchor moveWithCells="1" sizeWithCells="1">
                  <from>
                    <xdr:col>7</xdr:col>
                    <xdr:colOff>885825</xdr:colOff>
                    <xdr:row>82</xdr:row>
                    <xdr:rowOff>95250</xdr:rowOff>
                  </from>
                  <to>
                    <xdr:col>8</xdr:col>
                    <xdr:colOff>228600</xdr:colOff>
                    <xdr:row>82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81" name="Check Box 1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419100</xdr:rowOff>
                  </from>
                  <to>
                    <xdr:col>8</xdr:col>
                    <xdr:colOff>209550</xdr:colOff>
                    <xdr:row>28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82" name="Check Box 1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285750</xdr:rowOff>
                  </from>
                  <to>
                    <xdr:col>8</xdr:col>
                    <xdr:colOff>209550</xdr:colOff>
                    <xdr:row>30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83" name="Check Box 13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103</xdr:row>
                    <xdr:rowOff>133350</xdr:rowOff>
                  </from>
                  <to>
                    <xdr:col>8</xdr:col>
                    <xdr:colOff>209550</xdr:colOff>
                    <xdr:row>103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84" name="Check Box 14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85</xdr:row>
                    <xdr:rowOff>381000</xdr:rowOff>
                  </from>
                  <to>
                    <xdr:col>8</xdr:col>
                    <xdr:colOff>209550</xdr:colOff>
                    <xdr:row>85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85" name="Check Box 14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86</xdr:row>
                    <xdr:rowOff>76200</xdr:rowOff>
                  </from>
                  <to>
                    <xdr:col>8</xdr:col>
                    <xdr:colOff>209550</xdr:colOff>
                    <xdr:row>86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86" name="Check Box 14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77</xdr:row>
                    <xdr:rowOff>85725</xdr:rowOff>
                  </from>
                  <to>
                    <xdr:col>8</xdr:col>
                    <xdr:colOff>209550</xdr:colOff>
                    <xdr:row>77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87" name="Check Box 14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190500</xdr:rowOff>
                  </from>
                  <to>
                    <xdr:col>8</xdr:col>
                    <xdr:colOff>209550</xdr:colOff>
                    <xdr:row>50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88" name="Check Box 1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476250</xdr:rowOff>
                  </from>
                  <to>
                    <xdr:col>8</xdr:col>
                    <xdr:colOff>209550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89" name="Check Box 1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247650</xdr:rowOff>
                  </from>
                  <to>
                    <xdr:col>8</xdr:col>
                    <xdr:colOff>209550</xdr:colOff>
                    <xdr:row>38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90" name="Check Box 1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117</xdr:row>
                    <xdr:rowOff>19050</xdr:rowOff>
                  </from>
                  <to>
                    <xdr:col>8</xdr:col>
                    <xdr:colOff>209550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91" name="Check Box 155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29</xdr:row>
                    <xdr:rowOff>209550</xdr:rowOff>
                  </from>
                  <to>
                    <xdr:col>8</xdr:col>
                    <xdr:colOff>228600</xdr:colOff>
                    <xdr:row>29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92" name="Check Box 15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180975</xdr:rowOff>
                  </from>
                  <to>
                    <xdr:col>8</xdr:col>
                    <xdr:colOff>200025</xdr:colOff>
                    <xdr:row>42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93" name="Check Box 15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95250</xdr:rowOff>
                  </from>
                  <to>
                    <xdr:col>8</xdr:col>
                    <xdr:colOff>200025</xdr:colOff>
                    <xdr:row>43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94" name="Check Box 1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111</xdr:row>
                    <xdr:rowOff>123825</xdr:rowOff>
                  </from>
                  <to>
                    <xdr:col>8</xdr:col>
                    <xdr:colOff>209550</xdr:colOff>
                    <xdr:row>111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95" name="Check Box 161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121</xdr:row>
                    <xdr:rowOff>95250</xdr:rowOff>
                  </from>
                  <to>
                    <xdr:col>8</xdr:col>
                    <xdr:colOff>228600</xdr:colOff>
                    <xdr:row>121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96" name="Check Box 162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122</xdr:row>
                    <xdr:rowOff>114300</xdr:rowOff>
                  </from>
                  <to>
                    <xdr:col>8</xdr:col>
                    <xdr:colOff>219075</xdr:colOff>
                    <xdr:row>122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4">
        <x14:dataValidation type="list" errorStyle="warning" allowBlank="1" showInputMessage="1" showErrorMessage="1" xr:uid="{00000000-0002-0000-0300-000001000000}">
          <x14:formula1>
            <xm:f>критерии!$J$342:$J$343</xm:f>
          </x14:formula1>
          <xm:sqref>K111</xm:sqref>
        </x14:dataValidation>
        <x14:dataValidation type="list" errorStyle="warning" allowBlank="1" showInputMessage="1" showErrorMessage="1" xr:uid="{00000000-0002-0000-0300-000002000000}">
          <x14:formula1>
            <xm:f>критерии!$J$333:$J$334</xm:f>
          </x14:formula1>
          <xm:sqref>K107</xm:sqref>
        </x14:dataValidation>
        <x14:dataValidation type="list" errorStyle="warning" allowBlank="1" showInputMessage="1" showErrorMessage="1" xr:uid="{00000000-0002-0000-0300-000003000000}">
          <x14:formula1>
            <xm:f>критерии!$J$330:$J$331</xm:f>
          </x14:formula1>
          <xm:sqref>K106</xm:sqref>
        </x14:dataValidation>
        <x14:dataValidation type="list" errorStyle="warning" allowBlank="1" showInputMessage="1" showErrorMessage="1" xr:uid="{00000000-0002-0000-0300-000004000000}">
          <x14:formula1>
            <xm:f>критерии!$J$318:$J$319</xm:f>
          </x14:formula1>
          <xm:sqref>K103</xm:sqref>
        </x14:dataValidation>
        <x14:dataValidation type="list" errorStyle="warning" allowBlank="1" showInputMessage="1" showErrorMessage="1" xr:uid="{00000000-0002-0000-0300-000005000000}">
          <x14:formula1>
            <xm:f>критерии!$J$315:$J$316</xm:f>
          </x14:formula1>
          <xm:sqref>K102</xm:sqref>
        </x14:dataValidation>
        <x14:dataValidation type="list" errorStyle="warning" allowBlank="1" showInputMessage="1" showErrorMessage="1" xr:uid="{00000000-0002-0000-0300-000006000000}">
          <x14:formula1>
            <xm:f>критерии!$J$312:$J$313</xm:f>
          </x14:formula1>
          <xm:sqref>K101</xm:sqref>
        </x14:dataValidation>
        <x14:dataValidation type="list" errorStyle="warning" allowBlank="1" showInputMessage="1" showErrorMessage="1" xr:uid="{00000000-0002-0000-0300-000007000000}">
          <x14:formula1>
            <xm:f>критерии!$J$309:$J$310</xm:f>
          </x14:formula1>
          <xm:sqref>K100</xm:sqref>
        </x14:dataValidation>
        <x14:dataValidation type="list" errorStyle="warning" allowBlank="1" showInputMessage="1" showErrorMessage="1" xr:uid="{00000000-0002-0000-0300-000008000000}">
          <x14:formula1>
            <xm:f>критерии!$J$306:$J$307</xm:f>
          </x14:formula1>
          <xm:sqref>K99</xm:sqref>
        </x14:dataValidation>
        <x14:dataValidation type="list" errorStyle="warning" allowBlank="1" showInputMessage="1" showErrorMessage="1" xr:uid="{00000000-0002-0000-0300-000009000000}">
          <x14:formula1>
            <xm:f>критерии!$J$254:$J$255</xm:f>
          </x14:formula1>
          <xm:sqref>K85</xm:sqref>
        </x14:dataValidation>
        <x14:dataValidation type="list" errorStyle="warning" allowBlank="1" showInputMessage="1" showErrorMessage="1" xr:uid="{00000000-0002-0000-0300-00000A000000}">
          <x14:formula1>
            <xm:f>критерии!$J$251:$J$252</xm:f>
          </x14:formula1>
          <xm:sqref>K84</xm:sqref>
        </x14:dataValidation>
        <x14:dataValidation type="list" errorStyle="warning" allowBlank="1" showInputMessage="1" showErrorMessage="1" xr:uid="{00000000-0002-0000-0300-00000B000000}">
          <x14:formula1>
            <xm:f>критерии!$J$74:$J$75</xm:f>
          </x14:formula1>
          <xm:sqref>K34</xm:sqref>
        </x14:dataValidation>
        <x14:dataValidation type="list" errorStyle="warning" allowBlank="1" showInputMessage="1" showErrorMessage="1" xr:uid="{00000000-0002-0000-0300-00000C000000}">
          <x14:formula1>
            <xm:f>критерии!$J$71:$J$72</xm:f>
          </x14:formula1>
          <xm:sqref>K33</xm:sqref>
        </x14:dataValidation>
        <x14:dataValidation type="list" errorStyle="warning" allowBlank="1" showInputMessage="1" showErrorMessage="1" xr:uid="{00000000-0002-0000-0300-00000D000000}">
          <x14:formula1>
            <xm:f>критерии!$J$51:$J$52</xm:f>
          </x14:formula1>
          <xm:sqref>K28</xm:sqref>
        </x14:dataValidation>
        <x14:dataValidation type="list" errorStyle="warning" allowBlank="1" showInputMessage="1" showErrorMessage="1" xr:uid="{00000000-0002-0000-0300-00000E000000}">
          <x14:formula1>
            <xm:f>критерии!$J$41:$J$43</xm:f>
          </x14:formula1>
          <xm:sqref>K25</xm:sqref>
        </x14:dataValidation>
        <x14:dataValidation type="list" errorStyle="warning" allowBlank="1" showInputMessage="1" showErrorMessage="1" xr:uid="{00000000-0002-0000-0300-00000F000000}">
          <x14:formula1>
            <xm:f>критерии!$J$353:$J$354</xm:f>
          </x14:formula1>
          <xm:sqref>K114</xm:sqref>
        </x14:dataValidation>
        <x14:dataValidation type="list" errorStyle="warning" allowBlank="1" showInputMessage="1" showErrorMessage="1" xr:uid="{00000000-0002-0000-0300-000010000000}">
          <x14:formula1>
            <xm:f>критерии!$J$348:$J$349</xm:f>
          </x14:formula1>
          <xm:sqref>K113</xm:sqref>
        </x14:dataValidation>
        <x14:dataValidation type="list" errorStyle="warning" allowBlank="1" showInputMessage="1" showErrorMessage="1" xr:uid="{00000000-0002-0000-0300-000011000000}">
          <x14:formula1>
            <xm:f>критерии!$J$325:$J$328</xm:f>
          </x14:formula1>
          <xm:sqref>K105</xm:sqref>
        </x14:dataValidation>
        <x14:dataValidation type="list" errorStyle="warning" allowBlank="1" showInputMessage="1" showErrorMessage="1" xr:uid="{00000000-0002-0000-0300-000012000000}">
          <x14:formula1>
            <xm:f>критерии!$J$303:$J$304</xm:f>
          </x14:formula1>
          <xm:sqref>K98</xm:sqref>
        </x14:dataValidation>
        <x14:dataValidation type="list" errorStyle="warning" allowBlank="1" showInputMessage="1" showErrorMessage="1" xr:uid="{00000000-0002-0000-0300-000013000000}">
          <x14:formula1>
            <xm:f>критерии!$J$299:$J$300</xm:f>
          </x14:formula1>
          <xm:sqref>K97</xm:sqref>
        </x14:dataValidation>
        <x14:dataValidation type="list" errorStyle="warning" allowBlank="1" showInputMessage="1" showErrorMessage="1" xr:uid="{00000000-0002-0000-0300-000014000000}">
          <x14:formula1>
            <xm:f>критерии!$J$296:$J$297</xm:f>
          </x14:formula1>
          <xm:sqref>K96</xm:sqref>
        </x14:dataValidation>
        <x14:dataValidation type="list" errorStyle="warning" allowBlank="1" showInputMessage="1" showErrorMessage="1" xr:uid="{00000000-0002-0000-0300-000015000000}">
          <x14:formula1>
            <xm:f>критерии!$J$293:$J$294</xm:f>
          </x14:formula1>
          <xm:sqref>K95</xm:sqref>
        </x14:dataValidation>
        <x14:dataValidation type="list" errorStyle="warning" allowBlank="1" showInputMessage="1" showErrorMessage="1" xr:uid="{00000000-0002-0000-0300-000016000000}">
          <x14:formula1>
            <xm:f>критерии!$J$288:$J$291</xm:f>
          </x14:formula1>
          <xm:sqref>K94</xm:sqref>
        </x14:dataValidation>
        <x14:dataValidation type="list" errorStyle="warning" allowBlank="1" showInputMessage="1" showErrorMessage="1" xr:uid="{00000000-0002-0000-0300-000017000000}">
          <x14:formula1>
            <xm:f>критерии!$J$270:$J$271</xm:f>
          </x14:formula1>
          <xm:sqref>K89</xm:sqref>
        </x14:dataValidation>
        <x14:dataValidation type="list" errorStyle="warning" allowBlank="1" showInputMessage="1" showErrorMessage="1" xr:uid="{00000000-0002-0000-0300-000018000000}">
          <x14:formula1>
            <xm:f>критерии!$J$265:$J$268</xm:f>
          </x14:formula1>
          <xm:sqref>K88</xm:sqref>
        </x14:dataValidation>
        <x14:dataValidation type="list" errorStyle="warning" allowBlank="1" showInputMessage="1" showErrorMessage="1" xr:uid="{00000000-0002-0000-0300-000019000000}">
          <x14:formula1>
            <xm:f>критерии!$J$239:$J$240</xm:f>
          </x14:formula1>
          <xm:sqref>K80</xm:sqref>
        </x14:dataValidation>
        <x14:dataValidation type="list" errorStyle="warning" allowBlank="1" showInputMessage="1" showErrorMessage="1" xr:uid="{00000000-0002-0000-0300-00001A000000}">
          <x14:formula1>
            <xm:f>критерии!$J$236:$J$237</xm:f>
          </x14:formula1>
          <xm:sqref>K79</xm:sqref>
        </x14:dataValidation>
        <x14:dataValidation type="list" errorStyle="warning" allowBlank="1" showInputMessage="1" showErrorMessage="1" xr:uid="{00000000-0002-0000-0300-00001B000000}">
          <x14:formula1>
            <xm:f>критерии!$J$226:$J$229</xm:f>
          </x14:formula1>
          <xm:sqref>K77</xm:sqref>
        </x14:dataValidation>
        <x14:dataValidation type="list" errorStyle="warning" allowBlank="1" showInputMessage="1" showErrorMessage="1" xr:uid="{00000000-0002-0000-0300-00001C000000}">
          <x14:formula1>
            <xm:f>критерии!$J$223:$J$224</xm:f>
          </x14:formula1>
          <xm:sqref>K76</xm:sqref>
        </x14:dataValidation>
        <x14:dataValidation type="list" errorStyle="warning" allowBlank="1" showInputMessage="1" showErrorMessage="1" xr:uid="{00000000-0002-0000-0300-00001D000000}">
          <x14:formula1>
            <xm:f>критерии!$J$220:$J$221</xm:f>
          </x14:formula1>
          <xm:sqref>K75</xm:sqref>
        </x14:dataValidation>
        <x14:dataValidation type="list" errorStyle="warning" allowBlank="1" showInputMessage="1" showErrorMessage="1" xr:uid="{00000000-0002-0000-0300-00001E000000}">
          <x14:formula1>
            <xm:f>критерии!$J$215:$J$218</xm:f>
          </x14:formula1>
          <xm:sqref>K74</xm:sqref>
        </x14:dataValidation>
        <x14:dataValidation type="list" errorStyle="warning" allowBlank="1" showInputMessage="1" showErrorMessage="1" xr:uid="{00000000-0002-0000-0300-00001F000000}">
          <x14:formula1>
            <xm:f>критерии!$J$210:$J$213</xm:f>
          </x14:formula1>
          <xm:sqref>K73</xm:sqref>
        </x14:dataValidation>
        <x14:dataValidation type="list" errorStyle="warning" allowBlank="1" showInputMessage="1" showErrorMessage="1" xr:uid="{00000000-0002-0000-0300-000020000000}">
          <x14:formula1>
            <xm:f>критерии!$J$205:$J$208</xm:f>
          </x14:formula1>
          <xm:sqref>K72</xm:sqref>
        </x14:dataValidation>
        <x14:dataValidation type="list" errorStyle="warning" allowBlank="1" showInputMessage="1" showErrorMessage="1" xr:uid="{00000000-0002-0000-0300-000021000000}">
          <x14:formula1>
            <xm:f>критерии!$J$200:$J$203</xm:f>
          </x14:formula1>
          <xm:sqref>K71</xm:sqref>
        </x14:dataValidation>
        <x14:dataValidation type="list" errorStyle="warning" allowBlank="1" showInputMessage="1" showErrorMessage="1" xr:uid="{00000000-0002-0000-0300-000022000000}">
          <x14:formula1>
            <xm:f>критерии!$J$196:$J$197</xm:f>
          </x14:formula1>
          <xm:sqref>K70</xm:sqref>
        </x14:dataValidation>
        <x14:dataValidation type="list" errorStyle="warning" allowBlank="1" showInputMessage="1" showErrorMessage="1" xr:uid="{00000000-0002-0000-0300-000023000000}">
          <x14:formula1>
            <xm:f>критерии!$J$193:$J$194</xm:f>
          </x14:formula1>
          <xm:sqref>K69</xm:sqref>
        </x14:dataValidation>
        <x14:dataValidation type="list" errorStyle="warning" allowBlank="1" showInputMessage="1" showErrorMessage="1" xr:uid="{00000000-0002-0000-0300-000024000000}">
          <x14:formula1>
            <xm:f>критерии!$J$175:$J$176</xm:f>
          </x14:formula1>
          <xm:sqref>K63</xm:sqref>
        </x14:dataValidation>
        <x14:dataValidation type="list" errorStyle="warning" allowBlank="1" showInputMessage="1" showErrorMessage="1" xr:uid="{00000000-0002-0000-0300-000025000000}">
          <x14:formula1>
            <xm:f>критерии!$J$169:$J$173</xm:f>
          </x14:formula1>
          <xm:sqref>K62</xm:sqref>
        </x14:dataValidation>
        <x14:dataValidation type="list" errorStyle="warning" allowBlank="1" showInputMessage="1" showErrorMessage="1" xr:uid="{00000000-0002-0000-0300-000028000000}">
          <x14:formula1>
            <xm:f>критерии!$J$120:$J$122</xm:f>
          </x14:formula1>
          <xm:sqref>K42</xm:sqref>
        </x14:dataValidation>
        <x14:dataValidation type="list" errorStyle="warning" allowBlank="1" showInputMessage="1" showErrorMessage="1" xr:uid="{00000000-0002-0000-0300-00002A000000}">
          <x14:formula1>
            <xm:f>критерии!$J$87:$J$88</xm:f>
          </x14:formula1>
          <xm:sqref>K38:K40</xm:sqref>
        </x14:dataValidation>
        <x14:dataValidation type="list" errorStyle="warning" allowBlank="1" showInputMessage="1" showErrorMessage="1" xr:uid="{00000000-0002-0000-0300-00002B000000}">
          <x14:formula1>
            <xm:f>критерии!$J$84:$J$85</xm:f>
          </x14:formula1>
          <xm:sqref>K37</xm:sqref>
        </x14:dataValidation>
        <x14:dataValidation type="list" errorStyle="warning" allowBlank="1" showInputMessage="1" showErrorMessage="1" xr:uid="{00000000-0002-0000-0300-00002C000000}">
          <x14:formula1>
            <xm:f>критерии!$J$80:$J$81</xm:f>
          </x14:formula1>
          <xm:sqref>K36</xm:sqref>
        </x14:dataValidation>
        <x14:dataValidation type="list" errorStyle="warning" allowBlank="1" showInputMessage="1" showErrorMessage="1" xr:uid="{00000000-0002-0000-0300-00002D000000}">
          <x14:formula1>
            <xm:f>критерии!$J$64:$J$66</xm:f>
          </x14:formula1>
          <xm:sqref>K32</xm:sqref>
        </x14:dataValidation>
        <x14:dataValidation type="list" errorStyle="warning" allowBlank="1" showInputMessage="1" showErrorMessage="1" xr:uid="{00000000-0002-0000-0300-00002E000000}">
          <x14:formula1>
            <xm:f>критерии!$J$48:$J$49</xm:f>
          </x14:formula1>
          <xm:sqref>K27</xm:sqref>
        </x14:dataValidation>
        <x14:dataValidation type="list" errorStyle="warning" allowBlank="1" showInputMessage="1" showErrorMessage="1" xr:uid="{00000000-0002-0000-0300-00002F000000}">
          <x14:formula1>
            <xm:f>критерии!$J$45:$J$46</xm:f>
          </x14:formula1>
          <xm:sqref>K26</xm:sqref>
        </x14:dataValidation>
        <x14:dataValidation type="list" allowBlank="1" showInputMessage="1" showErrorMessage="1" xr:uid="{00000000-0002-0000-0300-000032000000}">
          <x14:formula1>
            <xm:f>Данные!$B$7:$B$8</xm:f>
          </x14:formula1>
          <xm:sqref>K22 J17:J21</xm:sqref>
        </x14:dataValidation>
        <x14:dataValidation type="list" errorStyle="warning" allowBlank="1" showInputMessage="1" showErrorMessage="1" xr:uid="{00000000-0002-0000-0300-000033000000}">
          <x14:formula1>
            <xm:f>критерии!$J$363:$J$365</xm:f>
          </x14:formula1>
          <xm:sqref>K117</xm:sqref>
        </x14:dataValidation>
        <x14:dataValidation type="list" errorStyle="warning" allowBlank="1" showInputMessage="1" showErrorMessage="1" xr:uid="{00000000-0002-0000-0300-000034000000}">
          <x14:formula1>
            <xm:f>критерии!$J$356:$J$357</xm:f>
          </x14:formula1>
          <xm:sqref>K115</xm:sqref>
        </x14:dataValidation>
        <x14:dataValidation type="list" allowBlank="1" showInputMessage="1" showErrorMessage="1" xr:uid="{00000000-0002-0000-0300-000035000000}">
          <x14:formula1>
            <xm:f>критерии!$J$370:$J$371</xm:f>
          </x14:formula1>
          <xm:sqref>K119:K120</xm:sqref>
        </x14:dataValidation>
        <x14:dataValidation type="list" errorStyle="warning" allowBlank="1" showInputMessage="1" showErrorMessage="1" xr:uid="{00000000-0002-0000-0300-000036000000}">
          <x14:formula1>
            <xm:f>критерии!$J$242:$J$243</xm:f>
          </x14:formula1>
          <xm:sqref>K81</xm:sqref>
        </x14:dataValidation>
        <x14:dataValidation type="list" errorStyle="warning" allowBlank="1" showInputMessage="1" showErrorMessage="1" xr:uid="{00000000-0002-0000-0300-000037000000}">
          <x14:formula1>
            <xm:f>критерии!$J$245:$J$246</xm:f>
          </x14:formula1>
          <xm:sqref>K82</xm:sqref>
        </x14:dataValidation>
        <x14:dataValidation type="list" errorStyle="warning" allowBlank="1" showInputMessage="1" showErrorMessage="1" xr:uid="{00000000-0002-0000-0300-000038000000}">
          <x14:formula1>
            <xm:f>критерии!$J$77:$J$78</xm:f>
          </x14:formula1>
          <xm:sqref>K35</xm:sqref>
        </x14:dataValidation>
        <x14:dataValidation type="list" errorStyle="warning" allowBlank="1" showInputMessage="1" showErrorMessage="1" xr:uid="{00000000-0002-0000-0300-000039000000}">
          <x14:formula1>
            <xm:f>критерии!$J$248:$J$249</xm:f>
          </x14:formula1>
          <xm:sqref>K83</xm:sqref>
        </x14:dataValidation>
        <x14:dataValidation type="list" errorStyle="warning" allowBlank="1" showInputMessage="1" showErrorMessage="1" xr:uid="{00000000-0002-0000-0300-00003A000000}">
          <x14:formula1>
            <xm:f>критерии!$J$54:$J$55</xm:f>
          </x14:formula1>
          <xm:sqref>K29</xm:sqref>
        </x14:dataValidation>
        <x14:dataValidation type="list" errorStyle="warning" allowBlank="1" showInputMessage="1" showErrorMessage="1" xr:uid="{00000000-0002-0000-0300-00003B000000}">
          <x14:formula1>
            <xm:f>критерии!$J$60:$J$61</xm:f>
          </x14:formula1>
          <xm:sqref>K31</xm:sqref>
        </x14:dataValidation>
        <x14:dataValidation type="list" allowBlank="1" showInputMessage="1" showErrorMessage="1" xr:uid="{00000000-0002-0000-0300-00003C000000}">
          <x14:formula1>
            <xm:f>критерии!$J$178:$J$179</xm:f>
          </x14:formula1>
          <xm:sqref>K64</xm:sqref>
        </x14:dataValidation>
        <x14:dataValidation type="list" allowBlank="1" showInputMessage="1" showErrorMessage="1" xr:uid="{00000000-0002-0000-0300-00003D000000}">
          <x14:formula1>
            <xm:f>критерии!$J$181:$J$182</xm:f>
          </x14:formula1>
          <xm:sqref>K65</xm:sqref>
        </x14:dataValidation>
        <x14:dataValidation type="list" allowBlank="1" showInputMessage="1" showErrorMessage="1" xr:uid="{00000000-0002-0000-0300-00003E000000}">
          <x14:formula1>
            <xm:f>критерии!$J$184:$J$185</xm:f>
          </x14:formula1>
          <xm:sqref>K66</xm:sqref>
        </x14:dataValidation>
        <x14:dataValidation type="list" allowBlank="1" showInputMessage="1" showErrorMessage="1" xr:uid="{00000000-0002-0000-0300-00003F000000}">
          <x14:formula1>
            <xm:f>критерии!$J$187:$J$188</xm:f>
          </x14:formula1>
          <xm:sqref>K67</xm:sqref>
        </x14:dataValidation>
        <x14:dataValidation type="list" allowBlank="1" showInputMessage="1" showErrorMessage="1" xr:uid="{00000000-0002-0000-0300-000040000000}">
          <x14:formula1>
            <xm:f>критерии!$J$190:$J$191</xm:f>
          </x14:formula1>
          <xm:sqref>K68</xm:sqref>
        </x14:dataValidation>
        <x14:dataValidation type="list" errorStyle="warning" allowBlank="1" showInputMessage="1" showErrorMessage="1" xr:uid="{00000000-0002-0000-0300-000041000000}">
          <x14:formula1>
            <xm:f>критерии!$J$321:$J$322</xm:f>
          </x14:formula1>
          <xm:sqref>K104</xm:sqref>
        </x14:dataValidation>
        <x14:dataValidation type="list" errorStyle="warning" allowBlank="1" showInputMessage="1" showErrorMessage="1" xr:uid="{00000000-0002-0000-0300-000042000000}">
          <x14:formula1>
            <xm:f>критерии!$J$257:$J$258</xm:f>
          </x14:formula1>
          <xm:sqref>K86</xm:sqref>
        </x14:dataValidation>
        <x14:dataValidation type="list" errorStyle="warning" allowBlank="1" showInputMessage="1" showErrorMessage="1" xr:uid="{00000000-0002-0000-0300-000043000000}">
          <x14:formula1>
            <xm:f>критерии!$J$260:$J$262</xm:f>
          </x14:formula1>
          <xm:sqref>K87</xm:sqref>
        </x14:dataValidation>
        <x14:dataValidation type="list" errorStyle="warning" allowBlank="1" showInputMessage="1" showErrorMessage="1" xr:uid="{00000000-0002-0000-0300-000044000000}">
          <x14:formula1>
            <xm:f>критерии!$J$231:$J$233</xm:f>
          </x14:formula1>
          <xm:sqref>K78</xm:sqref>
        </x14:dataValidation>
        <x14:dataValidation type="list" allowBlank="1" showInputMessage="1" showErrorMessage="1" xr:uid="{00000000-0002-0000-0300-000045000000}">
          <x14:formula1>
            <xm:f>критерии!$J$147:$J$149</xm:f>
          </x14:formula1>
          <xm:sqref>K51</xm:sqref>
        </x14:dataValidation>
        <x14:dataValidation type="list" allowBlank="1" showInputMessage="1" showErrorMessage="1" xr:uid="{00000000-0002-0000-0300-000046000000}">
          <x14:formula1>
            <xm:f>критерии!$J$151:$J$152</xm:f>
          </x14:formula1>
          <xm:sqref>K52</xm:sqref>
        </x14:dataValidation>
        <x14:dataValidation type="list" errorStyle="warning" allowBlank="1" showInputMessage="1" showErrorMessage="1" xr:uid="{00000000-0002-0000-0300-000047000000}">
          <x14:formula1>
            <xm:f>критерии!$J$57:$J$58</xm:f>
          </x14:formula1>
          <xm:sqref>K30</xm:sqref>
        </x14:dataValidation>
        <x14:dataValidation type="list" errorStyle="warning" allowBlank="1" showInputMessage="1" showErrorMessage="1" xr:uid="{00000000-0002-0000-0300-000027000000}">
          <x14:formula1>
            <xm:f>критерии!$J$130:$J$131</xm:f>
          </x14:formula1>
          <xm:sqref>K45</xm:sqref>
        </x14:dataValidation>
        <x14:dataValidation type="list" errorStyle="warning" allowBlank="1" showInputMessage="1" showErrorMessage="1" xr:uid="{00000000-0002-0000-0300-000026000000}">
          <x14:formula1>
            <xm:f>критерии!$J$133:$J$134</xm:f>
          </x14:formula1>
          <xm:sqref>K46</xm:sqref>
        </x14:dataValidation>
        <x14:dataValidation type="list" errorStyle="warning" allowBlank="1" showInputMessage="1" showErrorMessage="1" xr:uid="{FD2FF71F-2E79-4578-91F8-FEBD32250264}">
          <x14:formula1>
            <xm:f>критерии!$J$124:$J$125</xm:f>
          </x14:formula1>
          <xm:sqref>K43</xm:sqref>
        </x14:dataValidation>
        <x14:dataValidation type="list" errorStyle="warning" allowBlank="1" showInputMessage="1" showErrorMessage="1" xr:uid="{8E83AC91-0923-4CD3-B5BF-7F560DD8B873}">
          <x14:formula1>
            <xm:f>критерии!$J$127:$J$128</xm:f>
          </x14:formula1>
          <xm:sqref>K44</xm:sqref>
        </x14:dataValidation>
        <x14:dataValidation type="list" allowBlank="1" showInputMessage="1" showErrorMessage="1" xr:uid="{00000000-0002-0000-0300-000031000000}">
          <x14:formula1>
            <xm:f>Данные!$B$2:$B$5</xm:f>
          </x14:formula1>
          <xm:sqref>F8:J8</xm:sqref>
        </x14:dataValidation>
        <x14:dataValidation type="list" errorStyle="warning" allowBlank="1" showInputMessage="1" showErrorMessage="1" xr:uid="{5F55C4A0-176A-480E-B752-77BE785AD5BE}">
          <x14:formula1>
            <xm:f>критерии!$J$345:$J$346</xm:f>
          </x14:formula1>
          <xm:sqref>K112</xm:sqref>
        </x14:dataValidation>
        <x14:dataValidation type="list" errorStyle="warning" allowBlank="1" showInputMessage="1" showErrorMessage="1" xr:uid="{1014B60A-22FE-4DC2-BFB1-636F0A43C152}">
          <x14:formula1>
            <xm:f>критерии!$J$367:$J$368</xm:f>
          </x14:formula1>
          <xm:sqref>K118</xm:sqref>
        </x14:dataValidation>
        <x14:dataValidation type="list" allowBlank="1" showInputMessage="1" showErrorMessage="1" xr:uid="{00000000-0002-0000-0300-000030000000}">
          <x14:formula1>
            <xm:f>критерии!#REF!</xm:f>
          </x14:formula1>
          <xm:sqref>L124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</vt:lpstr>
      <vt:lpstr>критерии</vt:lpstr>
      <vt:lpstr>Лист самооценки</vt:lpstr>
      <vt:lpstr>критерии!Заголовки_для_печати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Палеева Алена Александровна</cp:lastModifiedBy>
  <cp:lastPrinted>2022-10-05T03:47:36Z</cp:lastPrinted>
  <dcterms:created xsi:type="dcterms:W3CDTF">2015-06-09T02:09:57Z</dcterms:created>
  <dcterms:modified xsi:type="dcterms:W3CDTF">2023-12-06T08:30:39Z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